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zakalashvili\Desktop\M2\PR\მირცხულავა - მე-5 და მე-8 ბლოკების სამუშაოები\შიდა სამუშაოები\"/>
    </mc:Choice>
  </mc:AlternateContent>
  <xr:revisionPtr revIDLastSave="0" documentId="13_ncr:1_{87E4C2E6-E169-49FB-BA99-60B4642CDB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 კორპუსი შიდა სამუშაოები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5" i="3" l="1"/>
  <c r="H105" i="3" s="1"/>
  <c r="H104" i="3"/>
  <c r="I104" i="3" s="1"/>
  <c r="F104" i="3"/>
  <c r="H103" i="3"/>
  <c r="I103" i="3" s="1"/>
  <c r="F103" i="3"/>
  <c r="H102" i="3"/>
  <c r="I102" i="3" s="1"/>
  <c r="H101" i="3"/>
  <c r="I101" i="3" s="1"/>
  <c r="F101" i="3"/>
  <c r="F102" i="3" s="1" a="1"/>
  <c r="F102" i="3" s="1"/>
  <c r="H100" i="3"/>
  <c r="F100" i="3"/>
  <c r="I100" i="3" s="1"/>
  <c r="H99" i="3"/>
  <c r="I99" i="3" s="1"/>
  <c r="F99" i="3"/>
  <c r="H96" i="3"/>
  <c r="D96" i="3"/>
  <c r="D97" i="3" s="1"/>
  <c r="H94" i="3"/>
  <c r="D94" i="3"/>
  <c r="F94" i="3" s="1"/>
  <c r="F93" i="3"/>
  <c r="D93" i="3"/>
  <c r="H93" i="3" s="1"/>
  <c r="I93" i="3" s="1"/>
  <c r="H92" i="3"/>
  <c r="D91" i="3"/>
  <c r="H91" i="3" s="1"/>
  <c r="D89" i="3"/>
  <c r="H89" i="3" s="1"/>
  <c r="F88" i="3"/>
  <c r="D88" i="3"/>
  <c r="H88" i="3" s="1"/>
  <c r="I88" i="3" s="1"/>
  <c r="D87" i="3"/>
  <c r="H87" i="3" s="1"/>
  <c r="D85" i="3"/>
  <c r="H85" i="3" s="1"/>
  <c r="F84" i="3"/>
  <c r="D84" i="3"/>
  <c r="H84" i="3" s="1"/>
  <c r="I84" i="3" s="1"/>
  <c r="D83" i="3"/>
  <c r="H83" i="3" s="1"/>
  <c r="D79" i="3"/>
  <c r="H79" i="3" s="1"/>
  <c r="H78" i="3"/>
  <c r="F78" i="3"/>
  <c r="I78" i="3" s="1"/>
  <c r="I77" i="3"/>
  <c r="H77" i="3"/>
  <c r="F77" i="3"/>
  <c r="H76" i="3"/>
  <c r="I76" i="3" s="1"/>
  <c r="F76" i="3"/>
  <c r="H75" i="3"/>
  <c r="I75" i="3" s="1"/>
  <c r="F75" i="3"/>
  <c r="I74" i="3"/>
  <c r="H74" i="3"/>
  <c r="F74" i="3"/>
  <c r="H73" i="3"/>
  <c r="I68" i="3"/>
  <c r="H68" i="3"/>
  <c r="F68" i="3"/>
  <c r="D68" i="3"/>
  <c r="D72" i="3" s="1"/>
  <c r="H63" i="3"/>
  <c r="I63" i="3" s="1"/>
  <c r="F63" i="3"/>
  <c r="D63" i="3"/>
  <c r="D66" i="3" s="1"/>
  <c r="H61" i="3"/>
  <c r="I61" i="3" s="1"/>
  <c r="F61" i="3"/>
  <c r="D61" i="3"/>
  <c r="H59" i="3"/>
  <c r="I59" i="3" s="1"/>
  <c r="F59" i="3"/>
  <c r="D59" i="3"/>
  <c r="I58" i="3"/>
  <c r="H58" i="3"/>
  <c r="F58" i="3"/>
  <c r="D58" i="3"/>
  <c r="D62" i="3" s="1"/>
  <c r="H57" i="3"/>
  <c r="I57" i="3" s="1"/>
  <c r="F57" i="3"/>
  <c r="H56" i="3"/>
  <c r="I56" i="3" s="1"/>
  <c r="F56" i="3"/>
  <c r="I55" i="3"/>
  <c r="H55" i="3"/>
  <c r="F55" i="3"/>
  <c r="I54" i="3"/>
  <c r="H54" i="3"/>
  <c r="F54" i="3"/>
  <c r="I53" i="3"/>
  <c r="H53" i="3"/>
  <c r="F53" i="3"/>
  <c r="H52" i="3"/>
  <c r="F52" i="3"/>
  <c r="I52" i="3" s="1"/>
  <c r="H51" i="3"/>
  <c r="D49" i="3"/>
  <c r="D50" i="3" s="1"/>
  <c r="D43" i="3"/>
  <c r="D48" i="3" s="1"/>
  <c r="D41" i="3"/>
  <c r="H41" i="3" s="1"/>
  <c r="H40" i="3"/>
  <c r="D40" i="3"/>
  <c r="F40" i="3" s="1"/>
  <c r="I40" i="3" s="1"/>
  <c r="D39" i="3"/>
  <c r="H39" i="3" s="1"/>
  <c r="D37" i="3"/>
  <c r="H37" i="3" s="1"/>
  <c r="H36" i="3"/>
  <c r="D36" i="3"/>
  <c r="F36" i="3" s="1"/>
  <c r="I36" i="3" s="1"/>
  <c r="I35" i="3"/>
  <c r="H35" i="3"/>
  <c r="F35" i="3"/>
  <c r="I34" i="3"/>
  <c r="H34" i="3"/>
  <c r="F34" i="3"/>
  <c r="H33" i="3"/>
  <c r="I33" i="3" s="1"/>
  <c r="F33" i="3"/>
  <c r="H32" i="3"/>
  <c r="F32" i="3"/>
  <c r="I32" i="3" s="1"/>
  <c r="I31" i="3"/>
  <c r="H31" i="3"/>
  <c r="F31" i="3"/>
  <c r="H30" i="3"/>
  <c r="I30" i="3" s="1"/>
  <c r="F30" i="3"/>
  <c r="D30" i="3"/>
  <c r="I29" i="3"/>
  <c r="H29" i="3"/>
  <c r="F29" i="3"/>
  <c r="H28" i="3"/>
  <c r="I28" i="3" s="1"/>
  <c r="F28" i="3"/>
  <c r="H27" i="3"/>
  <c r="F27" i="3"/>
  <c r="I27" i="3" s="1"/>
  <c r="I26" i="3"/>
  <c r="H26" i="3"/>
  <c r="F26" i="3"/>
  <c r="H25" i="3"/>
  <c r="I25" i="3" s="1"/>
  <c r="F25" i="3"/>
  <c r="H24" i="3"/>
  <c r="I24" i="3" s="1"/>
  <c r="F24" i="3"/>
  <c r="I23" i="3"/>
  <c r="H23" i="3"/>
  <c r="F23" i="3"/>
  <c r="I22" i="3"/>
  <c r="H22" i="3"/>
  <c r="F22" i="3"/>
  <c r="I21" i="3"/>
  <c r="H21" i="3"/>
  <c r="F21" i="3"/>
  <c r="H20" i="3"/>
  <c r="I20" i="3" s="1"/>
  <c r="F20" i="3"/>
  <c r="H19" i="3"/>
  <c r="F19" i="3"/>
  <c r="I19" i="3" s="1"/>
  <c r="I18" i="3"/>
  <c r="H18" i="3"/>
  <c r="F18" i="3"/>
  <c r="H17" i="3"/>
  <c r="I17" i="3" s="1"/>
  <c r="F17" i="3"/>
  <c r="H16" i="3"/>
  <c r="I16" i="3" s="1"/>
  <c r="F16" i="3"/>
  <c r="I15" i="3"/>
  <c r="H15" i="3"/>
  <c r="F15" i="3"/>
  <c r="I14" i="3"/>
  <c r="H14" i="3"/>
  <c r="F14" i="3"/>
  <c r="I13" i="3"/>
  <c r="H13" i="3"/>
  <c r="F13" i="3"/>
  <c r="H12" i="3"/>
  <c r="I12" i="3" s="1"/>
  <c r="F12" i="3"/>
  <c r="H11" i="3"/>
  <c r="I11" i="3" s="1"/>
  <c r="F11" i="3"/>
  <c r="H10" i="3"/>
  <c r="D10" i="3"/>
  <c r="F10" i="3" s="1"/>
  <c r="I10" i="3" s="1"/>
  <c r="H9" i="3"/>
  <c r="I8" i="3"/>
  <c r="H8" i="3"/>
  <c r="F8" i="3"/>
  <c r="H7" i="3"/>
  <c r="I7" i="3" s="1"/>
  <c r="F7" i="3"/>
  <c r="H6" i="3"/>
  <c r="F6" i="3"/>
  <c r="I94" i="3" l="1"/>
  <c r="F48" i="3"/>
  <c r="H48" i="3"/>
  <c r="I48" i="3" s="1"/>
  <c r="I79" i="3"/>
  <c r="H72" i="3"/>
  <c r="F72" i="3"/>
  <c r="H97" i="3"/>
  <c r="F97" i="3"/>
  <c r="F50" i="3"/>
  <c r="F51" i="3" s="1"/>
  <c r="I51" i="3" s="1"/>
  <c r="H50" i="3"/>
  <c r="I50" i="3" s="1"/>
  <c r="H62" i="3"/>
  <c r="F62" i="3"/>
  <c r="H66" i="3"/>
  <c r="F66" i="3"/>
  <c r="D98" i="3"/>
  <c r="F105" i="3"/>
  <c r="I105" i="3" s="1"/>
  <c r="D45" i="3"/>
  <c r="D80" i="3"/>
  <c r="D82" i="3"/>
  <c r="D86" i="3"/>
  <c r="D90" i="3"/>
  <c r="F96" i="3"/>
  <c r="I96" i="3" s="1"/>
  <c r="F9" i="3"/>
  <c r="I9" i="3" s="1"/>
  <c r="F37" i="3"/>
  <c r="I37" i="3" s="1"/>
  <c r="F39" i="3"/>
  <c r="I39" i="3" s="1"/>
  <c r="F41" i="3"/>
  <c r="I41" i="3" s="1"/>
  <c r="F43" i="3"/>
  <c r="F49" i="3"/>
  <c r="D65" i="3"/>
  <c r="D67" i="3"/>
  <c r="D69" i="3"/>
  <c r="D71" i="3"/>
  <c r="I6" i="3"/>
  <c r="H43" i="3"/>
  <c r="I43" i="3" s="1"/>
  <c r="H49" i="3"/>
  <c r="I49" i="3" s="1"/>
  <c r="D95" i="3"/>
  <c r="D81" i="3"/>
  <c r="D47" i="3"/>
  <c r="D38" i="3"/>
  <c r="D42" i="3"/>
  <c r="D44" i="3"/>
  <c r="D46" i="3"/>
  <c r="F79" i="3"/>
  <c r="F83" i="3"/>
  <c r="I83" i="3" s="1"/>
  <c r="F85" i="3"/>
  <c r="I85" i="3" s="1"/>
  <c r="F87" i="3"/>
  <c r="I87" i="3" s="1"/>
  <c r="F89" i="3"/>
  <c r="F91" i="3"/>
  <c r="I91" i="3" s="1"/>
  <c r="D60" i="3"/>
  <c r="D64" i="3"/>
  <c r="D70" i="3"/>
  <c r="F92" i="3" l="1"/>
  <c r="I92" i="3" s="1"/>
  <c r="H64" i="3"/>
  <c r="F64" i="3"/>
  <c r="F46" i="3"/>
  <c r="H46" i="3"/>
  <c r="I46" i="3" s="1"/>
  <c r="H80" i="3"/>
  <c r="I80" i="3" s="1"/>
  <c r="F80" i="3"/>
  <c r="I89" i="3"/>
  <c r="H60" i="3"/>
  <c r="I60" i="3" s="1"/>
  <c r="F60" i="3"/>
  <c r="F44" i="3"/>
  <c r="H44" i="3"/>
  <c r="H45" i="3"/>
  <c r="I45" i="3" s="1"/>
  <c r="F45" i="3"/>
  <c r="F42" i="3"/>
  <c r="H42" i="3"/>
  <c r="F38" i="3"/>
  <c r="H38" i="3"/>
  <c r="H69" i="3"/>
  <c r="F69" i="3"/>
  <c r="H98" i="3"/>
  <c r="I98" i="3" s="1"/>
  <c r="F98" i="3"/>
  <c r="H47" i="3"/>
  <c r="I47" i="3" s="1"/>
  <c r="F47" i="3"/>
  <c r="H67" i="3"/>
  <c r="F67" i="3"/>
  <c r="I97" i="3"/>
  <c r="H81" i="3"/>
  <c r="I81" i="3" s="1"/>
  <c r="F81" i="3"/>
  <c r="H65" i="3"/>
  <c r="I65" i="3" s="1"/>
  <c r="F65" i="3"/>
  <c r="F90" i="3"/>
  <c r="H90" i="3"/>
  <c r="I90" i="3" s="1"/>
  <c r="I62" i="3"/>
  <c r="H71" i="3"/>
  <c r="F71" i="3"/>
  <c r="H95" i="3"/>
  <c r="F95" i="3"/>
  <c r="F86" i="3"/>
  <c r="H86" i="3"/>
  <c r="I72" i="3"/>
  <c r="H70" i="3"/>
  <c r="F70" i="3"/>
  <c r="F82" i="3"/>
  <c r="H82" i="3"/>
  <c r="I66" i="3"/>
  <c r="I82" i="3" l="1"/>
  <c r="I95" i="3"/>
  <c r="I71" i="3"/>
  <c r="F73" i="3"/>
  <c r="I73" i="3" s="1"/>
  <c r="I70" i="3"/>
  <c r="I69" i="3"/>
  <c r="I44" i="3"/>
  <c r="I38" i="3"/>
  <c r="I106" i="3" s="1"/>
  <c r="H106" i="3"/>
  <c r="I86" i="3"/>
  <c r="I67" i="3"/>
  <c r="I64" i="3"/>
  <c r="I42" i="3"/>
  <c r="I108" i="3" l="1"/>
  <c r="I109" i="3" s="1"/>
  <c r="I110" i="3" s="1"/>
  <c r="I111" i="3" s="1"/>
  <c r="I112" i="3" s="1"/>
  <c r="I113" i="3" s="1"/>
  <c r="I114" i="3" s="1"/>
  <c r="I115" i="3" s="1"/>
  <c r="I116" i="3" s="1"/>
  <c r="F106" i="3"/>
  <c r="I107" i="3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<sst xmlns="http://schemas.openxmlformats.org/spreadsheetml/2006/main" count="243" uniqueCount="102">
  <si>
    <t>მირცხულავა კორპ. 5</t>
  </si>
  <si>
    <t>№ რიგზე</t>
  </si>
  <si>
    <t>სამუშაოების და ხარჯების დასახელება</t>
  </si>
  <si>
    <t>განზ. 
ერთეული</t>
  </si>
  <si>
    <t>რაოდენობა</t>
  </si>
  <si>
    <t>ღირებულება  (ლარი)</t>
  </si>
  <si>
    <t>მასალა</t>
  </si>
  <si>
    <t>ხელფასი</t>
  </si>
  <si>
    <t>მთლიანი
ღირებულება</t>
  </si>
  <si>
    <t>ერთ. ფასი</t>
  </si>
  <si>
    <t>სულ</t>
  </si>
  <si>
    <t>1</t>
  </si>
  <si>
    <t>მ2</t>
  </si>
  <si>
    <t>კგ</t>
  </si>
  <si>
    <t>2</t>
  </si>
  <si>
    <t xml:space="preserve">დუღაბი მჭიმის </t>
  </si>
  <si>
    <t>კუბ.მ</t>
  </si>
  <si>
    <t>ქვიშა</t>
  </si>
  <si>
    <t>ცემენტი</t>
  </si>
  <si>
    <t>ტნ</t>
  </si>
  <si>
    <t>3</t>
  </si>
  <si>
    <t>კერამოგრანიტის ფილა</t>
  </si>
  <si>
    <t>დეკორატიული ცემენტი</t>
  </si>
  <si>
    <t>4</t>
  </si>
  <si>
    <t>გრძ.მ</t>
  </si>
  <si>
    <t>5</t>
  </si>
  <si>
    <t>ცალი</t>
  </si>
  <si>
    <t>6</t>
  </si>
  <si>
    <t>7</t>
  </si>
  <si>
    <t>კვ.მ</t>
  </si>
  <si>
    <t>სხვა დამხმარე მასალა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</si>
  <si>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</si>
  <si>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</si>
  <si>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</si>
  <si>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</si>
  <si>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</si>
  <si>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</si>
  <si>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</si>
  <si>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</si>
  <si>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</si>
  <si>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</si>
  <si>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ფითხი</t>
  </si>
  <si>
    <t>გრუნტი</t>
  </si>
  <si>
    <t>ზუმფარა</t>
  </si>
  <si>
    <t>საღებავი 2 ფენა (ფერში)</t>
  </si>
  <si>
    <t>სხვა დამხმარე მასალები</t>
  </si>
  <si>
    <t>18</t>
  </si>
  <si>
    <t>19</t>
  </si>
  <si>
    <t>20</t>
  </si>
  <si>
    <t>21</t>
  </si>
  <si>
    <t>22</t>
  </si>
  <si>
    <t>წებო-ცემენტი</t>
  </si>
  <si>
    <t>პემზა</t>
  </si>
  <si>
    <t>მ3</t>
  </si>
  <si>
    <t>დამხმარე მუშები</t>
  </si>
  <si>
    <t>კაც-დღე</t>
  </si>
  <si>
    <t>ვერტიკალური ტრანსპორტირება</t>
  </si>
  <si>
    <t>თვე</t>
  </si>
  <si>
    <t>თაბაშირ მუყაოს ფილით კედლის შემოსვა (1 ფენა)</t>
  </si>
  <si>
    <t>ჯ ა მ ი:</t>
  </si>
  <si>
    <t>„</t>
  </si>
  <si>
    <t>ჯამი</t>
  </si>
  <si>
    <t>შრომის უსაფრთხოება ხარჯები:</t>
  </si>
  <si>
    <t>ზედნადები ხარჯები</t>
  </si>
  <si>
    <t>გეგმიური მოგება</t>
  </si>
  <si>
    <t>დღგ</t>
  </si>
  <si>
    <t>სულ ხარჯთაღრიცხვით</t>
  </si>
  <si>
    <t>მეტალის კარის მონტაჟი</t>
  </si>
  <si>
    <t>ბინისა და ავტოფარეხის ლითონის კარი  მონტაჟით</t>
  </si>
  <si>
    <t>სადარბაზოს ლითონის კარი მონტაჟით</t>
  </si>
  <si>
    <t>კიბის უჯრედში ზედაპირების ლესვა, ესპანკა და შეღებვა</t>
  </si>
  <si>
    <t>ქვიშაცემენტის  ხსნარი</t>
  </si>
  <si>
    <t>კირი</t>
  </si>
  <si>
    <t>წებო პვა</t>
  </si>
  <si>
    <t>წებო-ცემენტი ესპანკის</t>
  </si>
  <si>
    <t>საღებავი ფასადის  2 ფენა (ფერში)</t>
  </si>
  <si>
    <t>კიბის უჯრედში ფერდილების  ლესვა, ესპანკა და შეღებვა</t>
  </si>
  <si>
    <t>კნაუფის ლითონის პროფილი</t>
  </si>
  <si>
    <t xml:space="preserve">კიბის უჯრედში ჭერის ესპანკა და შეღებვა </t>
  </si>
  <si>
    <t>საერთო ფართში კედლების ლესვა</t>
  </si>
  <si>
    <t xml:space="preserve">სამშენებლო ბათქაში </t>
  </si>
  <si>
    <t>საერთო ფართების ფერდილების ლესვა</t>
  </si>
  <si>
    <t>საერთო ფართში კედლების და ფერდილების  შეღებვა</t>
  </si>
  <si>
    <t>საერთო ფართებში ჭერის მოწყობა ამსტრონგის შეკიდული ჭერით (სართულებზე დერეფნები  ლიფტის წინამოს ჩათვლით)</t>
  </si>
  <si>
    <t>არმსტრონგის შეკიდული ჭერის კონსტრუქცია</t>
  </si>
  <si>
    <t>საკიდები, დუბელები და სხვა დამხმარე მასალები</t>
  </si>
  <si>
    <t xml:space="preserve">საერთო ფართებში ჭერის ესპანკა და შეღებვა </t>
  </si>
  <si>
    <t xml:space="preserve">ბინების კედლების ლესვა </t>
  </si>
  <si>
    <t>ბინებში  ფერდილების ლესვა (მეტალო პლასტმასის კარ-ფანჯარა, შესასვლელი კარი)</t>
  </si>
  <si>
    <t>ბინებში იატაკის მჭიმის მოწყობა ქვიშა-ცემენტის ხსნარით - ოთახებში სანკვანძების გარდა</t>
  </si>
  <si>
    <t xml:space="preserve">ცემენტი </t>
  </si>
  <si>
    <t xml:space="preserve">საერთო ფართში მჭიმის მოწყობა იატაკზე ცემენტ-ქვიშის ხსნარით </t>
  </si>
  <si>
    <t>ცემენტი მ300</t>
  </si>
  <si>
    <t>კიბის ბაქნებზე მჭიმის მოწყობა ქვიშა-ცემენტის ხსნარით</t>
  </si>
  <si>
    <t>პარკინგში სვეტების და იატაკის დახაზვა</t>
  </si>
  <si>
    <t xml:space="preserve">საერთო ფართის იატაკებზე  კერამოგრანიტის ფილების დაგება </t>
  </si>
  <si>
    <t>საერთო ფართის იატაკებზე კერამოგრანიტის  პლინტუსების მოწყობა</t>
  </si>
  <si>
    <t>კიბის საფეხურების მოპირკეთება კერამოგრანიტის ფილებით</t>
  </si>
  <si>
    <t xml:space="preserve">კერამოგრანიტის ფილა  </t>
  </si>
  <si>
    <t>კიბის ბაქნებზე კერამოგრანიტის ფილების დაგება</t>
  </si>
  <si>
    <t>კიბის უჯრედში კერამოგრანიტის პლინტუსების მოწყობა</t>
  </si>
  <si>
    <t xml:space="preserve">კერამოგრანიტის  ფილა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</si>
</sst>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 * #,##0.00_ \ [$$-C0C]_ ;_ * \-#,##0.00\ \ [$$-C0C]_ ;_ * &quot;-&quot;??_ \ [$$-C0C]_ ;_ @_ "/>
    <numFmt numFmtId="165" formatCode="_-* #,##0.00_-;\-* #,##0.00_-;_-* &quot;-&quot;??_-;_-@_-"/>
    <numFmt numFmtId="166" formatCode="#,##0.00_ ;\-#,##0.00\ "/>
    <numFmt numFmtId="167" formatCode="_-* #,##0.00\ &quot;₾&quot;_-;\-* #,##0.00\ &quot;₾&quot;_-;_-* &quot;-&quot;??\ &quot;₾&quot;_-;_-@_-"/>
    <numFmt numFmtId="168" formatCode="_([$$-409]* #,##0.00_);_([$$-409]* \(#,##0.00\);_([$$-409]* &quot;-&quot;??_);_(@_)"/>
    <numFmt numFmtId="169" formatCode="0.0%"/>
    <numFmt numFmtId="170" formatCode="_-[$$-409]* #,##0.00_ ;_-[$$-409]* \-#,##0.00\ ;_-[$$-409]* &quot;-&quot;??_ ;_-@_ "/>
    <numFmt numFmtId="171" formatCode="_-* #,##0.00\ _₾_-;\-* #,##0.00\ _₾_-;_-* &quot;-&quot;??\ _₾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i/>
      <sz val="10"/>
      <name val="Sylfaen"/>
      <family val="1"/>
    </font>
    <font>
      <sz val="8"/>
      <name val="Sylfaen"/>
      <family val="1"/>
    </font>
    <font>
      <sz val="11"/>
      <color indexed="8"/>
      <name val="Calibri"/>
      <family val="2"/>
      <charset val="204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rgb="FFFF0000"/>
      <name val="Sylfaen"/>
      <family val="1"/>
    </font>
    <font>
      <sz val="11"/>
      <color theme="1"/>
      <name val="Calibri"/>
      <family val="2"/>
      <charset val="204"/>
      <scheme val="minor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11"/>
      <name val="Sylfaen"/>
      <family val="1"/>
    </font>
    <font>
      <sz val="11"/>
      <color rgb="FFFF0000"/>
      <name val="Sylfaen"/>
      <family val="1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b/>
      <sz val="1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0"/>
    <xf numFmtId="165" fontId="11" fillId="0" borderId="0" applyFont="0" applyFill="0" applyBorder="0" applyAlignment="0" applyProtection="0"/>
    <xf numFmtId="0" fontId="12" fillId="0" borderId="0"/>
    <xf numFmtId="0" fontId="14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4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right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right" vertical="center"/>
    </xf>
    <xf numFmtId="43" fontId="0" fillId="0" borderId="0" xfId="0" applyNumberForma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4" fontId="4" fillId="0" borderId="1" xfId="2" applyNumberFormat="1" applyFont="1" applyFill="1" applyBorder="1" applyAlignment="1">
      <alignment horizontal="right" vertical="center"/>
    </xf>
    <xf numFmtId="167" fontId="0" fillId="0" borderId="0" xfId="0" applyNumberFormat="1"/>
    <xf numFmtId="0" fontId="3" fillId="0" borderId="1" xfId="0" applyFont="1" applyBorder="1" applyAlignment="1">
      <alignment horizontal="left" vertical="center"/>
    </xf>
    <xf numFmtId="0" fontId="4" fillId="0" borderId="1" xfId="5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9" fontId="13" fillId="0" borderId="1" xfId="8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49" fontId="17" fillId="0" borderId="6" xfId="0" applyNumberFormat="1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49" fontId="17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49" fontId="17" fillId="0" borderId="0" xfId="0" applyNumberFormat="1" applyFont="1" applyAlignment="1">
      <alignment horizontal="center"/>
    </xf>
    <xf numFmtId="0" fontId="19" fillId="0" borderId="0" xfId="8" applyFont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/>
    <xf numFmtId="165" fontId="3" fillId="0" borderId="0" xfId="2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/>
    </xf>
    <xf numFmtId="167" fontId="2" fillId="0" borderId="0" xfId="4" applyFont="1" applyFill="1"/>
    <xf numFmtId="170" fontId="21" fillId="0" borderId="0" xfId="2" applyNumberFormat="1" applyFont="1" applyFill="1" applyBorder="1"/>
    <xf numFmtId="165" fontId="0" fillId="0" borderId="0" xfId="2" applyFont="1" applyFill="1"/>
    <xf numFmtId="0" fontId="2" fillId="0" borderId="0" xfId="0" applyFont="1"/>
    <xf numFmtId="168" fontId="0" fillId="0" borderId="0" xfId="0" applyNumberFormat="1"/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" xfId="5" applyFont="1" applyBorder="1" applyAlignment="1">
      <alignment horizontal="left" vertical="center" wrapText="1"/>
    </xf>
    <xf numFmtId="171" fontId="0" fillId="0" borderId="0" xfId="0" applyNumberFormat="1"/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9" fontId="3" fillId="3" borderId="6" xfId="5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left" vertical="center" wrapText="1"/>
    </xf>
    <xf numFmtId="49" fontId="3" fillId="3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4" fontId="4" fillId="0" borderId="20" xfId="2" applyNumberFormat="1" applyFont="1" applyFill="1" applyBorder="1" applyAlignment="1">
      <alignment horizontal="right" vertical="center"/>
    </xf>
    <xf numFmtId="0" fontId="0" fillId="0" borderId="9" xfId="0" applyBorder="1"/>
    <xf numFmtId="49" fontId="3" fillId="0" borderId="3" xfId="0" applyNumberFormat="1" applyFont="1" applyBorder="1" applyAlignment="1">
      <alignment horizontal="center" vertical="center"/>
    </xf>
    <xf numFmtId="0" fontId="4" fillId="0" borderId="4" xfId="7" applyFont="1" applyBorder="1" applyAlignment="1">
      <alignment horizontal="center" vertical="center" wrapText="1"/>
    </xf>
    <xf numFmtId="169" fontId="13" fillId="0" borderId="4" xfId="0" applyNumberFormat="1" applyFont="1" applyBorder="1" applyAlignment="1">
      <alignment horizontal="center" vertical="center"/>
    </xf>
    <xf numFmtId="4" fontId="4" fillId="0" borderId="4" xfId="2" applyNumberFormat="1" applyFont="1" applyFill="1" applyBorder="1" applyAlignment="1">
      <alignment horizontal="right" vertical="center"/>
    </xf>
    <xf numFmtId="49" fontId="17" fillId="0" borderId="8" xfId="0" applyNumberFormat="1" applyFont="1" applyBorder="1" applyAlignment="1">
      <alignment horizontal="center"/>
    </xf>
    <xf numFmtId="0" fontId="16" fillId="0" borderId="9" xfId="8" applyFont="1" applyBorder="1" applyAlignment="1">
      <alignment horizontal="center" vertical="center"/>
    </xf>
    <xf numFmtId="9" fontId="16" fillId="0" borderId="9" xfId="8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right"/>
    </xf>
    <xf numFmtId="9" fontId="0" fillId="0" borderId="0" xfId="1" applyFont="1"/>
    <xf numFmtId="0" fontId="3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 wrapText="1"/>
    </xf>
    <xf numFmtId="166" fontId="6" fillId="0" borderId="1" xfId="2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1" fontId="4" fillId="0" borderId="1" xfId="0" applyNumberFormat="1" applyFont="1" applyBorder="1" applyAlignment="1">
      <alignment horizontal="right" vertical="center" textRotation="90" wrapText="1"/>
    </xf>
    <xf numFmtId="49" fontId="3" fillId="3" borderId="3" xfId="0" applyNumberFormat="1" applyFont="1" applyFill="1" applyBorder="1" applyAlignment="1">
      <alignment horizontal="center" vertical="center"/>
    </xf>
    <xf numFmtId="0" fontId="19" fillId="0" borderId="17" xfId="8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1" xfId="8" applyFont="1" applyBorder="1" applyAlignment="1">
      <alignment horizontal="center" vertical="center"/>
    </xf>
    <xf numFmtId="43" fontId="4" fillId="0" borderId="4" xfId="9" applyFont="1" applyFill="1" applyBorder="1" applyAlignment="1">
      <alignment horizontal="center" vertical="center"/>
    </xf>
    <xf numFmtId="43" fontId="4" fillId="0" borderId="4" xfId="9" applyFont="1" applyFill="1" applyBorder="1" applyAlignment="1">
      <alignment vertical="center"/>
    </xf>
    <xf numFmtId="43" fontId="4" fillId="0" borderId="5" xfId="9" applyFont="1" applyFill="1" applyBorder="1" applyAlignment="1">
      <alignment vertical="center"/>
    </xf>
    <xf numFmtId="43" fontId="4" fillId="0" borderId="1" xfId="9" applyFont="1" applyFill="1" applyBorder="1" applyAlignment="1">
      <alignment horizontal="center" vertical="center"/>
    </xf>
    <xf numFmtId="43" fontId="4" fillId="0" borderId="1" xfId="9" applyFont="1" applyFill="1" applyBorder="1" applyAlignment="1">
      <alignment vertical="center"/>
    </xf>
    <xf numFmtId="43" fontId="4" fillId="0" borderId="7" xfId="9" applyFont="1" applyFill="1" applyBorder="1" applyAlignment="1">
      <alignment vertical="center"/>
    </xf>
    <xf numFmtId="43" fontId="4" fillId="0" borderId="20" xfId="9" applyFont="1" applyFill="1" applyBorder="1" applyAlignment="1">
      <alignment horizontal="center" vertical="center"/>
    </xf>
    <xf numFmtId="43" fontId="4" fillId="0" borderId="20" xfId="9" applyFont="1" applyFill="1" applyBorder="1" applyAlignment="1">
      <alignment vertical="center"/>
    </xf>
    <xf numFmtId="43" fontId="4" fillId="0" borderId="21" xfId="9" applyFont="1" applyFill="1" applyBorder="1" applyAlignment="1">
      <alignment vertical="center"/>
    </xf>
    <xf numFmtId="43" fontId="4" fillId="0" borderId="9" xfId="9" applyFont="1" applyFill="1" applyBorder="1" applyAlignment="1">
      <alignment horizontal="center" vertical="center"/>
    </xf>
    <xf numFmtId="43" fontId="4" fillId="0" borderId="9" xfId="9" applyFont="1" applyFill="1" applyBorder="1" applyAlignment="1">
      <alignment vertical="center"/>
    </xf>
    <xf numFmtId="43" fontId="4" fillId="0" borderId="10" xfId="9" applyFont="1" applyFill="1" applyBorder="1" applyAlignment="1">
      <alignment vertical="center"/>
    </xf>
    <xf numFmtId="43" fontId="4" fillId="0" borderId="14" xfId="9" applyFont="1" applyFill="1" applyBorder="1" applyAlignment="1">
      <alignment horizontal="center" vertical="center"/>
    </xf>
    <xf numFmtId="43" fontId="4" fillId="0" borderId="14" xfId="9" applyFont="1" applyFill="1" applyBorder="1" applyAlignment="1">
      <alignment vertical="center"/>
    </xf>
    <xf numFmtId="43" fontId="4" fillId="0" borderId="15" xfId="9" applyFont="1" applyFill="1" applyBorder="1" applyAlignment="1">
      <alignment vertical="center"/>
    </xf>
    <xf numFmtId="43" fontId="13" fillId="0" borderId="1" xfId="9" applyFont="1" applyBorder="1"/>
    <xf numFmtId="43" fontId="18" fillId="0" borderId="1" xfId="9" applyFont="1" applyBorder="1"/>
    <xf numFmtId="43" fontId="17" fillId="0" borderId="1" xfId="9" applyFont="1" applyBorder="1"/>
    <xf numFmtId="43" fontId="17" fillId="0" borderId="9" xfId="9" applyFont="1" applyBorder="1"/>
    <xf numFmtId="43" fontId="17" fillId="0" borderId="17" xfId="9" applyFont="1" applyBorder="1"/>
    <xf numFmtId="43" fontId="3" fillId="0" borderId="18" xfId="9" applyFont="1" applyFill="1" applyBorder="1" applyAlignment="1">
      <alignment horizontal="center" vertical="center"/>
    </xf>
  </cellXfs>
  <cellStyles count="10">
    <cellStyle name="Comma" xfId="9" builtinId="3"/>
    <cellStyle name="Comma 2" xfId="2" xr:uid="{9E03A7DE-1283-4ED4-8C26-F1BEC1D619E6}"/>
    <cellStyle name="Comma 2 2" xfId="3" xr:uid="{AA03BDAA-6E03-4D2A-A7CE-336B4ABCE76D}"/>
    <cellStyle name="Comma 3" xfId="6" xr:uid="{2B618BC7-1208-4FAB-B6E3-1E6CB9176597}"/>
    <cellStyle name="Currency 2" xfId="4" xr:uid="{82326494-768C-4DDE-8BEC-153C74A72675}"/>
    <cellStyle name="Normal" xfId="0" builtinId="0"/>
    <cellStyle name="Percent" xfId="1" builtinId="5"/>
    <cellStyle name="Обычный 2" xfId="8" xr:uid="{17206732-D77A-4158-A074-EDACE888D762}"/>
    <cellStyle name="Обычный 3" xfId="7" xr:uid="{53EB4A31-7448-4CA7-B32E-043CFBA47F88}"/>
    <cellStyle name="Обычный_Лист1" xfId="5" xr:uid="{E3624019-DEAC-4B46-978B-4515900BA5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adalashvili/Desktop/V-VIII/V-VIII/Architecture/&#4304;&#4320;&#4325;&#4312;&#4322;&#4308;&#4325;&#4322;&#4323;&#4320;&#4304;%20-5%20-%208%20-%20&#4313;&#4317;&#4320;&#4308;&#4325;&#4322;&#4312;&#4320;&#4308;&#4305;&#4323;&#4314;&#4312;%2010.08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 კორპუსი ფასადი"/>
      <sheetName val="V კორპუსი შიდა სამუშაოები"/>
      <sheetName val="VIII კორპუსი ფასადი"/>
      <sheetName val="VIII კორპუსი შიდა სამუშაოები"/>
      <sheetName val="5 ბლოკი"/>
      <sheetName val="8 ბლოკი"/>
    </sheetNames>
    <sheetDataSet>
      <sheetData sheetId="0"/>
      <sheetData sheetId="1"/>
      <sheetData sheetId="2"/>
      <sheetData sheetId="3"/>
      <sheetData sheetId="4">
        <row r="1">
          <cell r="C1">
            <v>1837.1999999999996</v>
          </cell>
        </row>
        <row r="29">
          <cell r="C29">
            <v>1134.6599999999999</v>
          </cell>
        </row>
        <row r="30">
          <cell r="C30">
            <v>604</v>
          </cell>
        </row>
        <row r="31">
          <cell r="C31">
            <v>4601.1820000000007</v>
          </cell>
        </row>
        <row r="32">
          <cell r="C32">
            <v>187.2</v>
          </cell>
        </row>
        <row r="33">
          <cell r="C33">
            <v>4395.9049999999997</v>
          </cell>
        </row>
        <row r="34">
          <cell r="C34">
            <v>1365.2</v>
          </cell>
        </row>
        <row r="36">
          <cell r="C36">
            <v>19911.892000000007</v>
          </cell>
        </row>
        <row r="37">
          <cell r="C37">
            <v>2207.6199999999949</v>
          </cell>
        </row>
        <row r="38">
          <cell r="C38">
            <v>5915.5</v>
          </cell>
        </row>
        <row r="40">
          <cell r="C40">
            <v>155.39999999999998</v>
          </cell>
        </row>
        <row r="42">
          <cell r="C42">
            <v>1365.2</v>
          </cell>
        </row>
        <row r="43">
          <cell r="C43">
            <v>1431.2000000000003</v>
          </cell>
        </row>
        <row r="44">
          <cell r="C44">
            <v>2080</v>
          </cell>
        </row>
        <row r="45">
          <cell r="C45">
            <v>286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C5E06-1FF4-43CB-BA11-1C9E9FD677F0}">
  <dimension ref="A1:M129"/>
  <sheetViews>
    <sheetView showGridLines="0" tabSelected="1" workbookViewId="0">
      <pane ySplit="5" topLeftCell="A89" activePane="bottomLeft" state="frozen"/>
      <selection pane="bottomLeft" activeCell="E6" sqref="E6:I116"/>
    </sheetView>
  </sheetViews>
  <sheetFormatPr defaultRowHeight="15" x14ac:dyDescent="0.25"/>
  <cols>
    <col min="1" max="1" width="7.42578125" customWidth="1"/>
    <col min="2" max="2" width="68.140625" customWidth="1"/>
    <col min="3" max="8" width="15.140625" customWidth="1"/>
    <col min="9" max="9" width="22.7109375" customWidth="1"/>
    <col min="10" max="10" width="13.140625" bestFit="1" customWidth="1"/>
    <col min="11" max="11" width="14.5703125" bestFit="1" customWidth="1"/>
    <col min="12" max="12" width="10" bestFit="1" customWidth="1"/>
  </cols>
  <sheetData>
    <row r="1" spans="1:13" x14ac:dyDescent="0.25">
      <c r="A1" s="1"/>
      <c r="B1" s="2" t="s">
        <v>0</v>
      </c>
      <c r="C1" s="2"/>
      <c r="D1" s="3"/>
      <c r="E1" s="2"/>
      <c r="F1" s="2"/>
      <c r="G1" s="2"/>
      <c r="H1" s="2"/>
      <c r="I1" s="2"/>
    </row>
    <row r="2" spans="1:13" x14ac:dyDescent="0.25">
      <c r="A2" s="92" t="s">
        <v>1</v>
      </c>
      <c r="B2" s="86" t="s">
        <v>2</v>
      </c>
      <c r="C2" s="93" t="s">
        <v>3</v>
      </c>
      <c r="D2" s="94" t="s">
        <v>4</v>
      </c>
      <c r="E2" s="86" t="s">
        <v>5</v>
      </c>
      <c r="F2" s="86"/>
      <c r="G2" s="86"/>
      <c r="H2" s="86"/>
      <c r="I2" s="86"/>
    </row>
    <row r="3" spans="1:13" x14ac:dyDescent="0.25">
      <c r="A3" s="92"/>
      <c r="B3" s="86"/>
      <c r="C3" s="93"/>
      <c r="D3" s="94"/>
      <c r="E3" s="87" t="s">
        <v>6</v>
      </c>
      <c r="F3" s="88"/>
      <c r="G3" s="88" t="s">
        <v>7</v>
      </c>
      <c r="H3" s="88"/>
      <c r="I3" s="89" t="s">
        <v>8</v>
      </c>
    </row>
    <row r="4" spans="1:13" x14ac:dyDescent="0.25">
      <c r="A4" s="92"/>
      <c r="B4" s="86"/>
      <c r="C4" s="93"/>
      <c r="D4" s="94"/>
      <c r="E4" s="4" t="s">
        <v>9</v>
      </c>
      <c r="F4" s="5" t="s">
        <v>10</v>
      </c>
      <c r="G4" s="4" t="s">
        <v>9</v>
      </c>
      <c r="H4" s="5" t="s">
        <v>10</v>
      </c>
      <c r="I4" s="90"/>
    </row>
    <row r="5" spans="1:13" ht="15.75" thickBot="1" x14ac:dyDescent="0.3">
      <c r="A5" s="6">
        <v>1</v>
      </c>
      <c r="B5" s="7">
        <v>2</v>
      </c>
      <c r="C5" s="7">
        <v>3</v>
      </c>
      <c r="D5" s="8">
        <v>4</v>
      </c>
      <c r="E5" s="7">
        <v>0</v>
      </c>
      <c r="F5" s="7">
        <v>6</v>
      </c>
      <c r="G5" s="7">
        <v>0</v>
      </c>
      <c r="H5" s="7">
        <v>8</v>
      </c>
      <c r="I5" s="7">
        <v>0</v>
      </c>
    </row>
    <row r="6" spans="1:13" x14ac:dyDescent="0.25">
      <c r="A6" s="95" t="s">
        <v>11</v>
      </c>
      <c r="B6" s="58" t="s">
        <v>67</v>
      </c>
      <c r="C6" s="59" t="s">
        <v>26</v>
      </c>
      <c r="D6" s="60">
        <v>288</v>
      </c>
      <c r="E6" s="100">
        <v>0</v>
      </c>
      <c r="F6" s="100">
        <f t="shared" ref="F6:F8" si="0">E6*D6</f>
        <v>0</v>
      </c>
      <c r="G6" s="100">
        <v>0</v>
      </c>
      <c r="H6" s="101">
        <f t="shared" ref="H6:H69" si="1">G6*D6</f>
        <v>0</v>
      </c>
      <c r="I6" s="102">
        <f t="shared" ref="I6:I69" si="2">H6+F6</f>
        <v>0</v>
      </c>
      <c r="K6" s="9"/>
      <c r="L6" s="9"/>
      <c r="M6" s="9"/>
    </row>
    <row r="7" spans="1:13" x14ac:dyDescent="0.25">
      <c r="A7" s="91"/>
      <c r="B7" s="15" t="s">
        <v>68</v>
      </c>
      <c r="C7" s="11" t="s">
        <v>26</v>
      </c>
      <c r="D7" s="12">
        <v>243</v>
      </c>
      <c r="E7" s="103">
        <v>0</v>
      </c>
      <c r="F7" s="103">
        <f t="shared" si="0"/>
        <v>0</v>
      </c>
      <c r="G7" s="103">
        <v>0</v>
      </c>
      <c r="H7" s="104">
        <f t="shared" si="1"/>
        <v>0</v>
      </c>
      <c r="I7" s="105">
        <f t="shared" si="2"/>
        <v>0</v>
      </c>
      <c r="K7" s="9"/>
      <c r="L7" s="9"/>
      <c r="M7" s="9"/>
    </row>
    <row r="8" spans="1:13" x14ac:dyDescent="0.25">
      <c r="A8" s="91"/>
      <c r="B8" s="15" t="s">
        <v>69</v>
      </c>
      <c r="C8" s="11" t="s">
        <v>26</v>
      </c>
      <c r="D8" s="12">
        <v>45</v>
      </c>
      <c r="E8" s="103">
        <v>0</v>
      </c>
      <c r="F8" s="103">
        <f t="shared" si="0"/>
        <v>0</v>
      </c>
      <c r="G8" s="103">
        <v>0</v>
      </c>
      <c r="H8" s="104">
        <f t="shared" si="1"/>
        <v>0</v>
      </c>
      <c r="I8" s="105">
        <f t="shared" si="2"/>
        <v>0</v>
      </c>
      <c r="K8" s="9"/>
      <c r="L8" s="9"/>
      <c r="M8" s="9"/>
    </row>
    <row r="9" spans="1:13" x14ac:dyDescent="0.25">
      <c r="A9" s="91"/>
      <c r="B9" s="15" t="s">
        <v>30</v>
      </c>
      <c r="C9" s="11"/>
      <c r="D9" s="12"/>
      <c r="E9" s="103">
        <v>0</v>
      </c>
      <c r="F9" s="103">
        <f>SUM(F6:F8)*0.05</f>
        <v>0</v>
      </c>
      <c r="G9" s="103">
        <v>0</v>
      </c>
      <c r="H9" s="104">
        <f t="shared" si="1"/>
        <v>0</v>
      </c>
      <c r="I9" s="105">
        <f t="shared" si="2"/>
        <v>0</v>
      </c>
      <c r="K9" s="9"/>
      <c r="L9" s="9"/>
      <c r="M9" s="9"/>
    </row>
    <row r="10" spans="1:13" x14ac:dyDescent="0.25">
      <c r="A10" s="91" t="s">
        <v>14</v>
      </c>
      <c r="B10" s="13" t="s">
        <v>70</v>
      </c>
      <c r="C10" s="11" t="s">
        <v>12</v>
      </c>
      <c r="D10" s="17">
        <f>'[1]5 ბლოკი'!C29</f>
        <v>1134.6599999999999</v>
      </c>
      <c r="E10" s="103">
        <v>0</v>
      </c>
      <c r="F10" s="103">
        <f t="shared" ref="F10:F28" si="3">E10*D10</f>
        <v>0</v>
      </c>
      <c r="G10" s="103">
        <v>0</v>
      </c>
      <c r="H10" s="104">
        <f t="shared" si="1"/>
        <v>0</v>
      </c>
      <c r="I10" s="105">
        <f t="shared" si="2"/>
        <v>0</v>
      </c>
      <c r="K10" s="9"/>
      <c r="L10" s="9"/>
      <c r="M10" s="9"/>
    </row>
    <row r="11" spans="1:13" ht="15.75" x14ac:dyDescent="0.3">
      <c r="A11" s="91"/>
      <c r="B11" s="19" t="s">
        <v>71</v>
      </c>
      <c r="C11" s="18" t="s">
        <v>53</v>
      </c>
      <c r="D11" s="17">
        <v>54.450659999999992</v>
      </c>
      <c r="E11" s="103">
        <v>0</v>
      </c>
      <c r="F11" s="103">
        <f t="shared" si="3"/>
        <v>0</v>
      </c>
      <c r="G11" s="103">
        <v>0</v>
      </c>
      <c r="H11" s="104">
        <f t="shared" si="1"/>
        <v>0</v>
      </c>
      <c r="I11" s="105">
        <f t="shared" si="2"/>
        <v>0</v>
      </c>
      <c r="K11" s="9"/>
      <c r="L11" s="9"/>
      <c r="M11" s="9"/>
    </row>
    <row r="12" spans="1:13" ht="15.75" x14ac:dyDescent="0.3">
      <c r="A12" s="91"/>
      <c r="B12" s="19" t="s">
        <v>18</v>
      </c>
      <c r="C12" s="18" t="s">
        <v>19</v>
      </c>
      <c r="D12" s="17">
        <v>11.167723599999999</v>
      </c>
      <c r="E12" s="103">
        <v>0</v>
      </c>
      <c r="F12" s="103">
        <f t="shared" si="3"/>
        <v>0</v>
      </c>
      <c r="G12" s="103">
        <v>0</v>
      </c>
      <c r="H12" s="104">
        <f t="shared" si="1"/>
        <v>0</v>
      </c>
      <c r="I12" s="105">
        <f t="shared" si="2"/>
        <v>0</v>
      </c>
      <c r="K12" s="9"/>
      <c r="L12" s="9"/>
      <c r="M12" s="9"/>
    </row>
    <row r="13" spans="1:13" ht="15.75" x14ac:dyDescent="0.3">
      <c r="A13" s="91"/>
      <c r="B13" s="19" t="s">
        <v>17</v>
      </c>
      <c r="C13" s="18" t="s">
        <v>53</v>
      </c>
      <c r="D13" s="17">
        <v>59.895725999999989</v>
      </c>
      <c r="E13" s="103">
        <v>0</v>
      </c>
      <c r="F13" s="103">
        <f t="shared" si="3"/>
        <v>0</v>
      </c>
      <c r="G13" s="103">
        <v>0</v>
      </c>
      <c r="H13" s="104">
        <f t="shared" si="1"/>
        <v>0</v>
      </c>
      <c r="I13" s="105">
        <f t="shared" si="2"/>
        <v>0</v>
      </c>
      <c r="K13" s="9"/>
      <c r="L13" s="9"/>
      <c r="M13" s="9"/>
    </row>
    <row r="14" spans="1:13" ht="15.75" x14ac:dyDescent="0.3">
      <c r="A14" s="91"/>
      <c r="B14" s="19" t="s">
        <v>72</v>
      </c>
      <c r="C14" s="18" t="s">
        <v>19</v>
      </c>
      <c r="D14" s="17">
        <v>16.335197999999998</v>
      </c>
      <c r="E14" s="103">
        <v>0</v>
      </c>
      <c r="F14" s="103">
        <f t="shared" si="3"/>
        <v>0</v>
      </c>
      <c r="G14" s="103">
        <v>0</v>
      </c>
      <c r="H14" s="104">
        <f t="shared" si="1"/>
        <v>0</v>
      </c>
      <c r="I14" s="105">
        <f t="shared" si="2"/>
        <v>0</v>
      </c>
      <c r="K14" s="9"/>
      <c r="L14" s="9"/>
      <c r="M14" s="9"/>
    </row>
    <row r="15" spans="1:13" ht="15.75" x14ac:dyDescent="0.3">
      <c r="A15" s="91"/>
      <c r="B15" s="19" t="s">
        <v>73</v>
      </c>
      <c r="C15" s="18" t="s">
        <v>13</v>
      </c>
      <c r="D15" s="17">
        <v>106.76599999999999</v>
      </c>
      <c r="E15" s="103">
        <v>0</v>
      </c>
      <c r="F15" s="103">
        <f t="shared" si="3"/>
        <v>0</v>
      </c>
      <c r="G15" s="103">
        <v>0</v>
      </c>
      <c r="H15" s="104">
        <f t="shared" si="1"/>
        <v>0</v>
      </c>
      <c r="I15" s="105">
        <f t="shared" si="2"/>
        <v>0</v>
      </c>
      <c r="K15" s="9"/>
      <c r="L15" s="9"/>
      <c r="M15" s="9"/>
    </row>
    <row r="16" spans="1:13" ht="15.75" x14ac:dyDescent="0.3">
      <c r="A16" s="91"/>
      <c r="B16" s="26" t="s">
        <v>74</v>
      </c>
      <c r="C16" s="18" t="s">
        <v>13</v>
      </c>
      <c r="D16" s="20">
        <v>6405.9599999999991</v>
      </c>
      <c r="E16" s="103">
        <v>0</v>
      </c>
      <c r="F16" s="103">
        <f t="shared" si="3"/>
        <v>0</v>
      </c>
      <c r="G16" s="103">
        <v>0</v>
      </c>
      <c r="H16" s="104">
        <f t="shared" si="1"/>
        <v>0</v>
      </c>
      <c r="I16" s="105">
        <f t="shared" si="2"/>
        <v>0</v>
      </c>
      <c r="K16" s="9"/>
      <c r="L16" s="9"/>
      <c r="M16" s="9"/>
    </row>
    <row r="17" spans="1:13" ht="15.75" x14ac:dyDescent="0.3">
      <c r="A17" s="91"/>
      <c r="B17" s="25" t="s">
        <v>42</v>
      </c>
      <c r="C17" s="18" t="s">
        <v>13</v>
      </c>
      <c r="D17" s="17">
        <v>533.82999999999993</v>
      </c>
      <c r="E17" s="103">
        <v>0</v>
      </c>
      <c r="F17" s="103">
        <f t="shared" si="3"/>
        <v>0</v>
      </c>
      <c r="G17" s="103">
        <v>0</v>
      </c>
      <c r="H17" s="104">
        <f t="shared" si="1"/>
        <v>0</v>
      </c>
      <c r="I17" s="105">
        <f t="shared" si="2"/>
        <v>0</v>
      </c>
      <c r="K17" s="9"/>
      <c r="L17" s="9"/>
      <c r="M17" s="9"/>
    </row>
    <row r="18" spans="1:13" ht="15.75" x14ac:dyDescent="0.3">
      <c r="A18" s="91"/>
      <c r="B18" s="26" t="s">
        <v>75</v>
      </c>
      <c r="C18" s="18" t="s">
        <v>13</v>
      </c>
      <c r="D18" s="20">
        <v>1387.9579999999999</v>
      </c>
      <c r="E18" s="103">
        <v>0</v>
      </c>
      <c r="F18" s="103">
        <f t="shared" si="3"/>
        <v>0</v>
      </c>
      <c r="G18" s="103">
        <v>0</v>
      </c>
      <c r="H18" s="104">
        <f t="shared" si="1"/>
        <v>0</v>
      </c>
      <c r="I18" s="105">
        <f t="shared" si="2"/>
        <v>0</v>
      </c>
      <c r="K18" s="9"/>
      <c r="L18" s="9"/>
      <c r="M18" s="9"/>
    </row>
    <row r="19" spans="1:13" ht="15.75" x14ac:dyDescent="0.3">
      <c r="A19" s="91"/>
      <c r="B19" s="26" t="s">
        <v>45</v>
      </c>
      <c r="C19" s="18" t="s">
        <v>12</v>
      </c>
      <c r="D19" s="17">
        <v>2135.3199999999997</v>
      </c>
      <c r="E19" s="103">
        <v>0</v>
      </c>
      <c r="F19" s="103">
        <f>E19*D19</f>
        <v>0</v>
      </c>
      <c r="G19" s="103">
        <v>0</v>
      </c>
      <c r="H19" s="104">
        <f t="shared" si="1"/>
        <v>0</v>
      </c>
      <c r="I19" s="105">
        <f t="shared" si="2"/>
        <v>0</v>
      </c>
      <c r="K19" s="9"/>
      <c r="L19" s="9"/>
      <c r="M19" s="9"/>
    </row>
    <row r="20" spans="1:13" x14ac:dyDescent="0.25">
      <c r="A20" s="91" t="s">
        <v>20</v>
      </c>
      <c r="B20" s="13" t="s">
        <v>76</v>
      </c>
      <c r="C20" s="11" t="s">
        <v>24</v>
      </c>
      <c r="D20" s="17">
        <v>854.12799999999993</v>
      </c>
      <c r="E20" s="103">
        <v>0</v>
      </c>
      <c r="F20" s="103">
        <f t="shared" si="3"/>
        <v>0</v>
      </c>
      <c r="G20" s="103">
        <v>0</v>
      </c>
      <c r="H20" s="104">
        <f t="shared" si="1"/>
        <v>0</v>
      </c>
      <c r="I20" s="105">
        <f t="shared" si="2"/>
        <v>0</v>
      </c>
      <c r="K20" s="9"/>
      <c r="L20" s="9"/>
      <c r="M20" s="9"/>
    </row>
    <row r="21" spans="1:13" ht="15.75" x14ac:dyDescent="0.3">
      <c r="A21" s="91"/>
      <c r="B21" s="19" t="s">
        <v>71</v>
      </c>
      <c r="C21" s="18" t="s">
        <v>53</v>
      </c>
      <c r="D21" s="17">
        <v>4.3560527999999996</v>
      </c>
      <c r="E21" s="103">
        <v>0</v>
      </c>
      <c r="F21" s="103">
        <f t="shared" si="3"/>
        <v>0</v>
      </c>
      <c r="G21" s="103">
        <v>0</v>
      </c>
      <c r="H21" s="104">
        <f t="shared" si="1"/>
        <v>0</v>
      </c>
      <c r="I21" s="105">
        <f t="shared" si="2"/>
        <v>0</v>
      </c>
      <c r="K21" s="9"/>
      <c r="L21" s="9"/>
      <c r="M21" s="9"/>
    </row>
    <row r="22" spans="1:13" ht="15.75" x14ac:dyDescent="0.3">
      <c r="A22" s="91"/>
      <c r="B22" s="19" t="s">
        <v>18</v>
      </c>
      <c r="C22" s="18" t="s">
        <v>19</v>
      </c>
      <c r="D22" s="17">
        <v>0.88829311999999983</v>
      </c>
      <c r="E22" s="103">
        <v>0</v>
      </c>
      <c r="F22" s="103">
        <f t="shared" si="3"/>
        <v>0</v>
      </c>
      <c r="G22" s="103">
        <v>0</v>
      </c>
      <c r="H22" s="104">
        <f t="shared" si="1"/>
        <v>0</v>
      </c>
      <c r="I22" s="105">
        <f t="shared" si="2"/>
        <v>0</v>
      </c>
      <c r="K22" s="9"/>
      <c r="L22" s="9"/>
      <c r="M22" s="9"/>
    </row>
    <row r="23" spans="1:13" ht="15.75" x14ac:dyDescent="0.3">
      <c r="A23" s="91"/>
      <c r="B23" s="19" t="s">
        <v>17</v>
      </c>
      <c r="C23" s="18" t="s">
        <v>53</v>
      </c>
      <c r="D23" s="17">
        <v>4.7831167999999993</v>
      </c>
      <c r="E23" s="103">
        <v>0</v>
      </c>
      <c r="F23" s="103">
        <f t="shared" si="3"/>
        <v>0</v>
      </c>
      <c r="G23" s="103">
        <v>0</v>
      </c>
      <c r="H23" s="104">
        <f t="shared" si="1"/>
        <v>0</v>
      </c>
      <c r="I23" s="105">
        <f t="shared" si="2"/>
        <v>0</v>
      </c>
      <c r="K23" s="9"/>
      <c r="L23" s="9"/>
      <c r="M23" s="9"/>
    </row>
    <row r="24" spans="1:13" ht="15.75" x14ac:dyDescent="0.3">
      <c r="A24" s="91"/>
      <c r="B24" s="19" t="s">
        <v>72</v>
      </c>
      <c r="C24" s="18" t="s">
        <v>19</v>
      </c>
      <c r="D24" s="17">
        <v>1.3068158399999998</v>
      </c>
      <c r="E24" s="103">
        <v>0</v>
      </c>
      <c r="F24" s="103">
        <f t="shared" si="3"/>
        <v>0</v>
      </c>
      <c r="G24" s="103">
        <v>0</v>
      </c>
      <c r="H24" s="104">
        <f t="shared" si="1"/>
        <v>0</v>
      </c>
      <c r="I24" s="105">
        <f t="shared" si="2"/>
        <v>0</v>
      </c>
      <c r="K24" s="9"/>
      <c r="L24" s="9"/>
      <c r="M24" s="9"/>
    </row>
    <row r="25" spans="1:13" ht="15.75" x14ac:dyDescent="0.3">
      <c r="A25" s="91"/>
      <c r="B25" s="19" t="s">
        <v>73</v>
      </c>
      <c r="C25" s="18" t="s">
        <v>13</v>
      </c>
      <c r="D25" s="17">
        <v>8.5412799999999987</v>
      </c>
      <c r="E25" s="103">
        <v>0</v>
      </c>
      <c r="F25" s="103">
        <f t="shared" si="3"/>
        <v>0</v>
      </c>
      <c r="G25" s="103">
        <v>0</v>
      </c>
      <c r="H25" s="104">
        <f t="shared" si="1"/>
        <v>0</v>
      </c>
      <c r="I25" s="105">
        <f t="shared" si="2"/>
        <v>0</v>
      </c>
      <c r="K25" s="9"/>
      <c r="L25" s="9"/>
      <c r="M25" s="9"/>
    </row>
    <row r="26" spans="1:13" ht="15.75" x14ac:dyDescent="0.3">
      <c r="A26" s="91"/>
      <c r="B26" s="26" t="s">
        <v>74</v>
      </c>
      <c r="C26" s="18" t="s">
        <v>13</v>
      </c>
      <c r="D26" s="20">
        <v>512.47679999999991</v>
      </c>
      <c r="E26" s="103">
        <v>0</v>
      </c>
      <c r="F26" s="103">
        <f t="shared" si="3"/>
        <v>0</v>
      </c>
      <c r="G26" s="103">
        <v>0</v>
      </c>
      <c r="H26" s="104">
        <f t="shared" si="1"/>
        <v>0</v>
      </c>
      <c r="I26" s="105">
        <f t="shared" si="2"/>
        <v>0</v>
      </c>
      <c r="K26" s="9"/>
      <c r="L26" s="9"/>
      <c r="M26" s="9"/>
    </row>
    <row r="27" spans="1:13" ht="15.75" x14ac:dyDescent="0.3">
      <c r="A27" s="91"/>
      <c r="B27" s="25" t="s">
        <v>42</v>
      </c>
      <c r="C27" s="18" t="s">
        <v>13</v>
      </c>
      <c r="D27" s="17">
        <v>42.706400000000002</v>
      </c>
      <c r="E27" s="103">
        <v>0</v>
      </c>
      <c r="F27" s="103">
        <f t="shared" si="3"/>
        <v>0</v>
      </c>
      <c r="G27" s="103">
        <v>0</v>
      </c>
      <c r="H27" s="104">
        <f t="shared" si="1"/>
        <v>0</v>
      </c>
      <c r="I27" s="105">
        <f t="shared" si="2"/>
        <v>0</v>
      </c>
      <c r="K27" s="9"/>
      <c r="L27" s="9"/>
      <c r="M27" s="9"/>
    </row>
    <row r="28" spans="1:13" ht="15.75" x14ac:dyDescent="0.3">
      <c r="A28" s="91"/>
      <c r="B28" s="26" t="s">
        <v>75</v>
      </c>
      <c r="C28" s="18" t="s">
        <v>13</v>
      </c>
      <c r="D28" s="20">
        <v>111.03663999999999</v>
      </c>
      <c r="E28" s="103">
        <v>0</v>
      </c>
      <c r="F28" s="103">
        <f t="shared" si="3"/>
        <v>0</v>
      </c>
      <c r="G28" s="103">
        <v>0</v>
      </c>
      <c r="H28" s="104">
        <f t="shared" si="1"/>
        <v>0</v>
      </c>
      <c r="I28" s="105">
        <f t="shared" si="2"/>
        <v>0</v>
      </c>
      <c r="K28" s="9"/>
      <c r="L28" s="9"/>
      <c r="M28" s="9"/>
    </row>
    <row r="29" spans="1:13" ht="15.75" x14ac:dyDescent="0.3">
      <c r="A29" s="91"/>
      <c r="B29" s="26" t="s">
        <v>77</v>
      </c>
      <c r="C29" s="18" t="s">
        <v>24</v>
      </c>
      <c r="D29" s="17">
        <v>896.83439999999996</v>
      </c>
      <c r="E29" s="103">
        <v>0</v>
      </c>
      <c r="F29" s="103">
        <f>E29*D29</f>
        <v>0</v>
      </c>
      <c r="G29" s="103">
        <v>0</v>
      </c>
      <c r="H29" s="104">
        <f t="shared" si="1"/>
        <v>0</v>
      </c>
      <c r="I29" s="105">
        <f t="shared" si="2"/>
        <v>0</v>
      </c>
      <c r="K29" s="9"/>
      <c r="L29" s="9"/>
      <c r="M29" s="9"/>
    </row>
    <row r="30" spans="1:13" x14ac:dyDescent="0.25">
      <c r="A30" s="91" t="s">
        <v>23</v>
      </c>
      <c r="B30" s="61" t="s">
        <v>78</v>
      </c>
      <c r="C30" s="62" t="s">
        <v>12</v>
      </c>
      <c r="D30" s="16">
        <f>'[1]5 ბლოკი'!C30</f>
        <v>604</v>
      </c>
      <c r="E30" s="103">
        <v>0</v>
      </c>
      <c r="F30" s="103">
        <f t="shared" ref="F30:F91" si="4">E30*D30</f>
        <v>0</v>
      </c>
      <c r="G30" s="103">
        <v>0</v>
      </c>
      <c r="H30" s="104">
        <f t="shared" si="1"/>
        <v>0</v>
      </c>
      <c r="I30" s="105">
        <f t="shared" si="2"/>
        <v>0</v>
      </c>
      <c r="K30" s="9"/>
      <c r="L30" s="9"/>
      <c r="M30" s="9"/>
    </row>
    <row r="31" spans="1:13" ht="15.75" x14ac:dyDescent="0.3">
      <c r="A31" s="91"/>
      <c r="B31" s="63" t="s">
        <v>73</v>
      </c>
      <c r="C31" s="64" t="s">
        <v>13</v>
      </c>
      <c r="D31" s="20">
        <v>47.95</v>
      </c>
      <c r="E31" s="103">
        <v>0</v>
      </c>
      <c r="F31" s="103">
        <f t="shared" si="4"/>
        <v>0</v>
      </c>
      <c r="G31" s="103">
        <v>0</v>
      </c>
      <c r="H31" s="104">
        <f t="shared" si="1"/>
        <v>0</v>
      </c>
      <c r="I31" s="105">
        <f t="shared" si="2"/>
        <v>0</v>
      </c>
      <c r="K31" s="9"/>
      <c r="L31" s="9"/>
      <c r="M31" s="9"/>
    </row>
    <row r="32" spans="1:13" ht="15.75" x14ac:dyDescent="0.3">
      <c r="A32" s="91"/>
      <c r="B32" s="65" t="s">
        <v>74</v>
      </c>
      <c r="C32" s="64" t="s">
        <v>13</v>
      </c>
      <c r="D32" s="20">
        <v>2877</v>
      </c>
      <c r="E32" s="103">
        <v>0</v>
      </c>
      <c r="F32" s="103">
        <f t="shared" si="4"/>
        <v>0</v>
      </c>
      <c r="G32" s="103">
        <v>0</v>
      </c>
      <c r="H32" s="104">
        <f t="shared" si="1"/>
        <v>0</v>
      </c>
      <c r="I32" s="105">
        <f t="shared" si="2"/>
        <v>0</v>
      </c>
      <c r="K32" s="9"/>
      <c r="L32" s="9"/>
      <c r="M32" s="9"/>
    </row>
    <row r="33" spans="1:13" ht="15.75" x14ac:dyDescent="0.3">
      <c r="A33" s="91"/>
      <c r="B33" s="66" t="s">
        <v>42</v>
      </c>
      <c r="C33" s="64" t="s">
        <v>13</v>
      </c>
      <c r="D33" s="20">
        <v>239.75</v>
      </c>
      <c r="E33" s="103">
        <v>0</v>
      </c>
      <c r="F33" s="103">
        <f t="shared" si="4"/>
        <v>0</v>
      </c>
      <c r="G33" s="103">
        <v>0</v>
      </c>
      <c r="H33" s="104">
        <f t="shared" si="1"/>
        <v>0</v>
      </c>
      <c r="I33" s="105">
        <f t="shared" si="2"/>
        <v>0</v>
      </c>
      <c r="K33" s="9"/>
      <c r="L33" s="9"/>
      <c r="M33" s="9"/>
    </row>
    <row r="34" spans="1:13" ht="15.75" x14ac:dyDescent="0.3">
      <c r="A34" s="91"/>
      <c r="B34" s="65" t="s">
        <v>75</v>
      </c>
      <c r="C34" s="64" t="s">
        <v>13</v>
      </c>
      <c r="D34" s="20">
        <v>623.35</v>
      </c>
      <c r="E34" s="103">
        <v>0</v>
      </c>
      <c r="F34" s="103">
        <f t="shared" si="4"/>
        <v>0</v>
      </c>
      <c r="G34" s="103">
        <v>0</v>
      </c>
      <c r="H34" s="104">
        <f t="shared" si="1"/>
        <v>0</v>
      </c>
      <c r="I34" s="105">
        <f t="shared" si="2"/>
        <v>0</v>
      </c>
      <c r="K34" s="9"/>
      <c r="L34" s="9"/>
      <c r="M34" s="9"/>
    </row>
    <row r="35" spans="1:13" ht="15.75" x14ac:dyDescent="0.3">
      <c r="A35" s="91"/>
      <c r="B35" s="65" t="s">
        <v>45</v>
      </c>
      <c r="C35" s="64" t="s">
        <v>12</v>
      </c>
      <c r="D35" s="20">
        <v>959</v>
      </c>
      <c r="E35" s="103">
        <v>0</v>
      </c>
      <c r="F35" s="103">
        <f>E35*D35</f>
        <v>0</v>
      </c>
      <c r="G35" s="103">
        <v>0</v>
      </c>
      <c r="H35" s="104">
        <f t="shared" si="1"/>
        <v>0</v>
      </c>
      <c r="I35" s="105">
        <f t="shared" si="2"/>
        <v>0</v>
      </c>
      <c r="K35" s="9"/>
      <c r="L35" s="9"/>
      <c r="M35" s="9"/>
    </row>
    <row r="36" spans="1:13" x14ac:dyDescent="0.25">
      <c r="A36" s="91" t="s">
        <v>25</v>
      </c>
      <c r="B36" s="13" t="s">
        <v>79</v>
      </c>
      <c r="C36" s="11" t="s">
        <v>12</v>
      </c>
      <c r="D36" s="12">
        <f>'[1]5 ბლოკი'!C31</f>
        <v>4601.1820000000007</v>
      </c>
      <c r="E36" s="103">
        <v>0</v>
      </c>
      <c r="F36" s="103">
        <f t="shared" si="4"/>
        <v>0</v>
      </c>
      <c r="G36" s="103">
        <v>0</v>
      </c>
      <c r="H36" s="104">
        <f t="shared" si="1"/>
        <v>0</v>
      </c>
      <c r="I36" s="105">
        <f t="shared" si="2"/>
        <v>0</v>
      </c>
      <c r="K36" s="9"/>
      <c r="L36" s="9"/>
      <c r="M36" s="9"/>
    </row>
    <row r="37" spans="1:13" ht="15.75" x14ac:dyDescent="0.3">
      <c r="A37" s="91"/>
      <c r="B37" s="19" t="s">
        <v>80</v>
      </c>
      <c r="C37" s="11" t="s">
        <v>13</v>
      </c>
      <c r="D37" s="12">
        <f>D36*20</f>
        <v>92023.640000000014</v>
      </c>
      <c r="E37" s="103">
        <v>0</v>
      </c>
      <c r="F37" s="103">
        <f t="shared" si="4"/>
        <v>0</v>
      </c>
      <c r="G37" s="103">
        <v>0</v>
      </c>
      <c r="H37" s="104">
        <f t="shared" si="1"/>
        <v>0</v>
      </c>
      <c r="I37" s="105">
        <f t="shared" si="2"/>
        <v>0</v>
      </c>
      <c r="K37" s="9"/>
      <c r="L37" s="9"/>
      <c r="M37" s="9"/>
    </row>
    <row r="38" spans="1:13" ht="15.75" x14ac:dyDescent="0.3">
      <c r="A38" s="91"/>
      <c r="B38" s="26" t="s">
        <v>77</v>
      </c>
      <c r="C38" s="11" t="s">
        <v>24</v>
      </c>
      <c r="D38" s="12">
        <f>D36*0.48</f>
        <v>2208.5673600000005</v>
      </c>
      <c r="E38" s="103">
        <v>0</v>
      </c>
      <c r="F38" s="103">
        <f t="shared" si="4"/>
        <v>0</v>
      </c>
      <c r="G38" s="103">
        <v>0</v>
      </c>
      <c r="H38" s="104">
        <f t="shared" si="1"/>
        <v>0</v>
      </c>
      <c r="I38" s="105">
        <f t="shared" si="2"/>
        <v>0</v>
      </c>
      <c r="K38" s="9"/>
      <c r="L38" s="9"/>
      <c r="M38" s="9"/>
    </row>
    <row r="39" spans="1:13" ht="15.75" x14ac:dyDescent="0.3">
      <c r="A39" s="91"/>
      <c r="B39" s="26" t="s">
        <v>45</v>
      </c>
      <c r="C39" s="18" t="s">
        <v>12</v>
      </c>
      <c r="D39" s="17">
        <f>D36</f>
        <v>4601.1820000000007</v>
      </c>
      <c r="E39" s="103">
        <v>0</v>
      </c>
      <c r="F39" s="103">
        <f>E39*D39</f>
        <v>0</v>
      </c>
      <c r="G39" s="103">
        <v>0</v>
      </c>
      <c r="H39" s="104">
        <f t="shared" si="1"/>
        <v>0</v>
      </c>
      <c r="I39" s="105">
        <f t="shared" si="2"/>
        <v>0</v>
      </c>
      <c r="K39" s="9"/>
      <c r="L39" s="9"/>
      <c r="M39" s="9"/>
    </row>
    <row r="40" spans="1:13" x14ac:dyDescent="0.25">
      <c r="A40" s="91" t="s">
        <v>27</v>
      </c>
      <c r="B40" s="13" t="s">
        <v>81</v>
      </c>
      <c r="C40" s="11" t="s">
        <v>24</v>
      </c>
      <c r="D40" s="17">
        <f>'[1]5 ბლოკი'!C32</f>
        <v>187.2</v>
      </c>
      <c r="E40" s="103">
        <v>0</v>
      </c>
      <c r="F40" s="103">
        <f t="shared" si="4"/>
        <v>0</v>
      </c>
      <c r="G40" s="103">
        <v>0</v>
      </c>
      <c r="H40" s="104">
        <f t="shared" si="1"/>
        <v>0</v>
      </c>
      <c r="I40" s="105">
        <f t="shared" si="2"/>
        <v>0</v>
      </c>
      <c r="K40" s="9"/>
      <c r="L40" s="9"/>
      <c r="M40" s="9"/>
    </row>
    <row r="41" spans="1:13" ht="15.75" x14ac:dyDescent="0.3">
      <c r="A41" s="91"/>
      <c r="B41" s="19" t="s">
        <v>80</v>
      </c>
      <c r="C41" s="11" t="s">
        <v>13</v>
      </c>
      <c r="D41" s="12">
        <f>D40*6.63</f>
        <v>1241.136</v>
      </c>
      <c r="E41" s="103">
        <v>0</v>
      </c>
      <c r="F41" s="103">
        <f t="shared" si="4"/>
        <v>0</v>
      </c>
      <c r="G41" s="103">
        <v>0</v>
      </c>
      <c r="H41" s="104">
        <f t="shared" si="1"/>
        <v>0</v>
      </c>
      <c r="I41" s="105">
        <f t="shared" si="2"/>
        <v>0</v>
      </c>
      <c r="K41" s="9"/>
      <c r="L41" s="9"/>
      <c r="M41" s="9"/>
    </row>
    <row r="42" spans="1:13" ht="15.75" x14ac:dyDescent="0.3">
      <c r="A42" s="91"/>
      <c r="B42" s="26" t="s">
        <v>77</v>
      </c>
      <c r="C42" s="11" t="s">
        <v>24</v>
      </c>
      <c r="D42" s="12">
        <f>D40*0.66</f>
        <v>123.55199999999999</v>
      </c>
      <c r="E42" s="103">
        <v>0</v>
      </c>
      <c r="F42" s="103">
        <f t="shared" si="4"/>
        <v>0</v>
      </c>
      <c r="G42" s="103">
        <v>0</v>
      </c>
      <c r="H42" s="104">
        <f t="shared" si="1"/>
        <v>0</v>
      </c>
      <c r="I42" s="105">
        <f t="shared" si="2"/>
        <v>0</v>
      </c>
      <c r="K42" s="9"/>
      <c r="L42" s="9"/>
      <c r="M42" s="9"/>
    </row>
    <row r="43" spans="1:13" x14ac:dyDescent="0.25">
      <c r="A43" s="91" t="s">
        <v>28</v>
      </c>
      <c r="B43" s="24" t="s">
        <v>82</v>
      </c>
      <c r="C43" s="11" t="s">
        <v>12</v>
      </c>
      <c r="D43" s="12">
        <f>'[1]5 ბლოკი'!C33</f>
        <v>4395.9049999999997</v>
      </c>
      <c r="E43" s="103">
        <v>0</v>
      </c>
      <c r="F43" s="103">
        <f t="shared" si="4"/>
        <v>0</v>
      </c>
      <c r="G43" s="103">
        <v>0</v>
      </c>
      <c r="H43" s="104">
        <f t="shared" si="1"/>
        <v>0</v>
      </c>
      <c r="I43" s="105">
        <f t="shared" si="2"/>
        <v>0</v>
      </c>
      <c r="K43" s="9"/>
      <c r="L43" s="9"/>
      <c r="M43" s="9"/>
    </row>
    <row r="44" spans="1:13" x14ac:dyDescent="0.25">
      <c r="A44" s="91"/>
      <c r="B44" s="25" t="s">
        <v>41</v>
      </c>
      <c r="C44" s="14" t="s">
        <v>13</v>
      </c>
      <c r="D44" s="12">
        <f>D43*0.63</f>
        <v>2769.4201499999999</v>
      </c>
      <c r="E44" s="103">
        <v>0</v>
      </c>
      <c r="F44" s="103">
        <f t="shared" si="4"/>
        <v>0</v>
      </c>
      <c r="G44" s="103">
        <v>0</v>
      </c>
      <c r="H44" s="104">
        <f t="shared" si="1"/>
        <v>0</v>
      </c>
      <c r="I44" s="105">
        <f t="shared" si="2"/>
        <v>0</v>
      </c>
      <c r="K44" s="9"/>
      <c r="L44" s="9"/>
      <c r="M44" s="9"/>
    </row>
    <row r="45" spans="1:13" x14ac:dyDescent="0.25">
      <c r="A45" s="91"/>
      <c r="B45" s="25" t="s">
        <v>42</v>
      </c>
      <c r="C45" s="14" t="s">
        <v>13</v>
      </c>
      <c r="D45" s="12">
        <f>D43*0.2</f>
        <v>879.18100000000004</v>
      </c>
      <c r="E45" s="103">
        <v>0</v>
      </c>
      <c r="F45" s="103">
        <f t="shared" si="4"/>
        <v>0</v>
      </c>
      <c r="G45" s="103">
        <v>0</v>
      </c>
      <c r="H45" s="104">
        <f t="shared" si="1"/>
        <v>0</v>
      </c>
      <c r="I45" s="105">
        <f t="shared" si="2"/>
        <v>0</v>
      </c>
      <c r="K45" s="9"/>
      <c r="L45" s="9"/>
      <c r="M45" s="9"/>
    </row>
    <row r="46" spans="1:13" x14ac:dyDescent="0.25">
      <c r="A46" s="91"/>
      <c r="B46" s="10" t="s">
        <v>43</v>
      </c>
      <c r="C46" s="14" t="s">
        <v>29</v>
      </c>
      <c r="D46" s="12">
        <f>D43*0.01</f>
        <v>43.959049999999998</v>
      </c>
      <c r="E46" s="103">
        <v>0</v>
      </c>
      <c r="F46" s="103">
        <f t="shared" si="4"/>
        <v>0</v>
      </c>
      <c r="G46" s="103">
        <v>0</v>
      </c>
      <c r="H46" s="104">
        <f t="shared" si="1"/>
        <v>0</v>
      </c>
      <c r="I46" s="105">
        <f t="shared" si="2"/>
        <v>0</v>
      </c>
      <c r="K46" s="9"/>
      <c r="L46" s="9"/>
      <c r="M46" s="9"/>
    </row>
    <row r="47" spans="1:13" x14ac:dyDescent="0.25">
      <c r="A47" s="91"/>
      <c r="B47" s="15" t="s">
        <v>44</v>
      </c>
      <c r="C47" s="14" t="s">
        <v>13</v>
      </c>
      <c r="D47" s="16">
        <f>D43*0.63</f>
        <v>2769.4201499999999</v>
      </c>
      <c r="E47" s="103">
        <v>0</v>
      </c>
      <c r="F47" s="103">
        <f t="shared" si="4"/>
        <v>0</v>
      </c>
      <c r="G47" s="103">
        <v>0</v>
      </c>
      <c r="H47" s="104">
        <f t="shared" si="1"/>
        <v>0</v>
      </c>
      <c r="I47" s="105">
        <f t="shared" si="2"/>
        <v>0</v>
      </c>
      <c r="K47" s="9"/>
      <c r="L47" s="9"/>
      <c r="M47" s="9"/>
    </row>
    <row r="48" spans="1:13" ht="15.75" x14ac:dyDescent="0.3">
      <c r="A48" s="91"/>
      <c r="B48" s="26" t="s">
        <v>45</v>
      </c>
      <c r="C48" s="18" t="s">
        <v>12</v>
      </c>
      <c r="D48" s="17">
        <f>D43*1</f>
        <v>4395.9049999999997</v>
      </c>
      <c r="E48" s="103">
        <v>0</v>
      </c>
      <c r="F48" s="103">
        <f t="shared" si="4"/>
        <v>0</v>
      </c>
      <c r="G48" s="103">
        <v>0</v>
      </c>
      <c r="H48" s="104">
        <f t="shared" si="1"/>
        <v>0</v>
      </c>
      <c r="I48" s="105">
        <f t="shared" si="2"/>
        <v>0</v>
      </c>
      <c r="K48" s="9"/>
      <c r="L48" s="9"/>
      <c r="M48" s="9"/>
    </row>
    <row r="49" spans="1:13" ht="30" x14ac:dyDescent="0.25">
      <c r="A49" s="91" t="s">
        <v>31</v>
      </c>
      <c r="B49" s="61" t="s">
        <v>83</v>
      </c>
      <c r="C49" s="62" t="s">
        <v>12</v>
      </c>
      <c r="D49" s="16">
        <f>'[1]5 ბლოკი'!C34</f>
        <v>1365.2</v>
      </c>
      <c r="E49" s="103">
        <v>0</v>
      </c>
      <c r="F49" s="103">
        <f t="shared" si="4"/>
        <v>0</v>
      </c>
      <c r="G49" s="103">
        <v>0</v>
      </c>
      <c r="H49" s="104">
        <f t="shared" si="1"/>
        <v>0</v>
      </c>
      <c r="I49" s="105">
        <f t="shared" si="2"/>
        <v>0</v>
      </c>
      <c r="K49" s="9"/>
      <c r="L49" s="9"/>
      <c r="M49" s="9"/>
    </row>
    <row r="50" spans="1:13" ht="15.75" x14ac:dyDescent="0.3">
      <c r="A50" s="91"/>
      <c r="B50" s="63" t="s">
        <v>84</v>
      </c>
      <c r="C50" s="64" t="s">
        <v>12</v>
      </c>
      <c r="D50" s="20">
        <f>D49*1.02</f>
        <v>1392.5040000000001</v>
      </c>
      <c r="E50" s="103">
        <v>0</v>
      </c>
      <c r="F50" s="103">
        <f t="shared" si="4"/>
        <v>0</v>
      </c>
      <c r="G50" s="103">
        <v>0</v>
      </c>
      <c r="H50" s="104">
        <f t="shared" si="1"/>
        <v>0</v>
      </c>
      <c r="I50" s="105">
        <f t="shared" si="2"/>
        <v>0</v>
      </c>
      <c r="K50" s="9"/>
      <c r="L50" s="9"/>
      <c r="M50" s="9"/>
    </row>
    <row r="51" spans="1:13" ht="15.75" x14ac:dyDescent="0.3">
      <c r="A51" s="91"/>
      <c r="B51" s="65" t="s">
        <v>85</v>
      </c>
      <c r="C51" s="64" t="s">
        <v>12</v>
      </c>
      <c r="D51" s="20"/>
      <c r="E51" s="103">
        <v>0</v>
      </c>
      <c r="F51" s="103">
        <f>F50*0.05</f>
        <v>0</v>
      </c>
      <c r="G51" s="103">
        <v>0</v>
      </c>
      <c r="H51" s="104">
        <f t="shared" si="1"/>
        <v>0</v>
      </c>
      <c r="I51" s="105">
        <f t="shared" si="2"/>
        <v>0</v>
      </c>
      <c r="K51" s="9"/>
      <c r="L51" s="9"/>
      <c r="M51" s="9"/>
    </row>
    <row r="52" spans="1:13" x14ac:dyDescent="0.25">
      <c r="A52" s="91" t="s">
        <v>32</v>
      </c>
      <c r="B52" s="61" t="s">
        <v>86</v>
      </c>
      <c r="C52" s="62" t="s">
        <v>12</v>
      </c>
      <c r="D52" s="16">
        <v>280.07999999999993</v>
      </c>
      <c r="E52" s="103">
        <v>0</v>
      </c>
      <c r="F52" s="103">
        <f t="shared" si="4"/>
        <v>0</v>
      </c>
      <c r="G52" s="103">
        <v>0</v>
      </c>
      <c r="H52" s="104">
        <f t="shared" si="1"/>
        <v>0</v>
      </c>
      <c r="I52" s="105">
        <f t="shared" si="2"/>
        <v>0</v>
      </c>
      <c r="K52" s="9"/>
      <c r="L52" s="9"/>
      <c r="M52" s="9"/>
    </row>
    <row r="53" spans="1:13" ht="15.75" x14ac:dyDescent="0.3">
      <c r="A53" s="91"/>
      <c r="B53" s="63" t="s">
        <v>73</v>
      </c>
      <c r="C53" s="64" t="s">
        <v>13</v>
      </c>
      <c r="D53" s="20">
        <v>14.003999999999998</v>
      </c>
      <c r="E53" s="103">
        <v>0</v>
      </c>
      <c r="F53" s="103">
        <f t="shared" si="4"/>
        <v>0</v>
      </c>
      <c r="G53" s="103">
        <v>0</v>
      </c>
      <c r="H53" s="104">
        <f t="shared" si="1"/>
        <v>0</v>
      </c>
      <c r="I53" s="105">
        <f t="shared" si="2"/>
        <v>0</v>
      </c>
      <c r="K53" s="9"/>
      <c r="L53" s="9"/>
      <c r="M53" s="9"/>
    </row>
    <row r="54" spans="1:13" ht="15.75" x14ac:dyDescent="0.3">
      <c r="A54" s="91"/>
      <c r="B54" s="65" t="s">
        <v>74</v>
      </c>
      <c r="C54" s="64" t="s">
        <v>13</v>
      </c>
      <c r="D54" s="20">
        <v>840.23999999999978</v>
      </c>
      <c r="E54" s="103">
        <v>0</v>
      </c>
      <c r="F54" s="103">
        <f t="shared" si="4"/>
        <v>0</v>
      </c>
      <c r="G54" s="103">
        <v>0</v>
      </c>
      <c r="H54" s="104">
        <f t="shared" si="1"/>
        <v>0</v>
      </c>
      <c r="I54" s="105">
        <f t="shared" si="2"/>
        <v>0</v>
      </c>
      <c r="K54" s="9"/>
      <c r="L54" s="9"/>
      <c r="M54" s="9"/>
    </row>
    <row r="55" spans="1:13" ht="15.75" x14ac:dyDescent="0.3">
      <c r="A55" s="91"/>
      <c r="B55" s="66" t="s">
        <v>42</v>
      </c>
      <c r="C55" s="64" t="s">
        <v>13</v>
      </c>
      <c r="D55" s="20">
        <v>70.019999999999982</v>
      </c>
      <c r="E55" s="103">
        <v>0</v>
      </c>
      <c r="F55" s="103">
        <f t="shared" si="4"/>
        <v>0</v>
      </c>
      <c r="G55" s="103">
        <v>0</v>
      </c>
      <c r="H55" s="104">
        <f t="shared" si="1"/>
        <v>0</v>
      </c>
      <c r="I55" s="105">
        <f t="shared" si="2"/>
        <v>0</v>
      </c>
      <c r="K55" s="9"/>
      <c r="L55" s="9"/>
      <c r="M55" s="9"/>
    </row>
    <row r="56" spans="1:13" ht="15.75" x14ac:dyDescent="0.3">
      <c r="A56" s="91"/>
      <c r="B56" s="65" t="s">
        <v>75</v>
      </c>
      <c r="C56" s="64" t="s">
        <v>13</v>
      </c>
      <c r="D56" s="20">
        <v>176.45039999999995</v>
      </c>
      <c r="E56" s="103">
        <v>0</v>
      </c>
      <c r="F56" s="103">
        <f t="shared" si="4"/>
        <v>0</v>
      </c>
      <c r="G56" s="103">
        <v>0</v>
      </c>
      <c r="H56" s="104">
        <f t="shared" si="1"/>
        <v>0</v>
      </c>
      <c r="I56" s="105">
        <f t="shared" si="2"/>
        <v>0</v>
      </c>
      <c r="K56" s="9"/>
      <c r="L56" s="9"/>
      <c r="M56" s="9"/>
    </row>
    <row r="57" spans="1:13" ht="15.75" x14ac:dyDescent="0.3">
      <c r="A57" s="91"/>
      <c r="B57" s="65" t="s">
        <v>45</v>
      </c>
      <c r="C57" s="64" t="s">
        <v>12</v>
      </c>
      <c r="D57" s="20">
        <v>280.07999999999993</v>
      </c>
      <c r="E57" s="103">
        <v>0</v>
      </c>
      <c r="F57" s="103">
        <f>E57*D57</f>
        <v>0</v>
      </c>
      <c r="G57" s="103">
        <v>0</v>
      </c>
      <c r="H57" s="104">
        <f t="shared" si="1"/>
        <v>0</v>
      </c>
      <c r="I57" s="105">
        <f t="shared" si="2"/>
        <v>0</v>
      </c>
      <c r="K57" s="9"/>
      <c r="L57" s="9"/>
      <c r="M57" s="9"/>
    </row>
    <row r="58" spans="1:13" x14ac:dyDescent="0.25">
      <c r="A58" s="91" t="s">
        <v>33</v>
      </c>
      <c r="B58" s="13" t="s">
        <v>87</v>
      </c>
      <c r="C58" s="11" t="s">
        <v>12</v>
      </c>
      <c r="D58" s="12">
        <f>'[1]5 ბლოკი'!C36</f>
        <v>19911.892000000007</v>
      </c>
      <c r="E58" s="103">
        <v>0</v>
      </c>
      <c r="F58" s="103">
        <f t="shared" si="4"/>
        <v>0</v>
      </c>
      <c r="G58" s="103">
        <v>0</v>
      </c>
      <c r="H58" s="104">
        <f t="shared" si="1"/>
        <v>0</v>
      </c>
      <c r="I58" s="105">
        <f t="shared" si="2"/>
        <v>0</v>
      </c>
      <c r="K58" s="9"/>
      <c r="L58" s="9"/>
      <c r="M58" s="9"/>
    </row>
    <row r="59" spans="1:13" ht="15.75" x14ac:dyDescent="0.3">
      <c r="A59" s="91"/>
      <c r="B59" s="66" t="s">
        <v>42</v>
      </c>
      <c r="C59" s="64" t="s">
        <v>13</v>
      </c>
      <c r="D59" s="20">
        <f>D58*0.25</f>
        <v>4977.9730000000018</v>
      </c>
      <c r="E59" s="103">
        <v>0</v>
      </c>
      <c r="F59" s="103">
        <f t="shared" si="4"/>
        <v>0</v>
      </c>
      <c r="G59" s="103">
        <v>0</v>
      </c>
      <c r="H59" s="104">
        <f t="shared" si="1"/>
        <v>0</v>
      </c>
      <c r="I59" s="105">
        <f t="shared" si="2"/>
        <v>0</v>
      </c>
      <c r="K59" s="9"/>
      <c r="L59" s="9"/>
      <c r="M59" s="9"/>
    </row>
    <row r="60" spans="1:13" ht="15.75" x14ac:dyDescent="0.3">
      <c r="A60" s="91"/>
      <c r="B60" s="19" t="s">
        <v>80</v>
      </c>
      <c r="C60" s="11" t="s">
        <v>13</v>
      </c>
      <c r="D60" s="12">
        <f>D58*20</f>
        <v>398237.84000000014</v>
      </c>
      <c r="E60" s="103">
        <v>0</v>
      </c>
      <c r="F60" s="103">
        <f t="shared" si="4"/>
        <v>0</v>
      </c>
      <c r="G60" s="103">
        <v>0</v>
      </c>
      <c r="H60" s="104">
        <f t="shared" si="1"/>
        <v>0</v>
      </c>
      <c r="I60" s="105">
        <f t="shared" si="2"/>
        <v>0</v>
      </c>
      <c r="K60" s="9"/>
      <c r="L60" s="9"/>
      <c r="M60" s="9"/>
    </row>
    <row r="61" spans="1:13" ht="15.75" x14ac:dyDescent="0.3">
      <c r="A61" s="91"/>
      <c r="B61" s="26" t="s">
        <v>77</v>
      </c>
      <c r="C61" s="11" t="s">
        <v>24</v>
      </c>
      <c r="D61" s="12">
        <f>D58*0.48</f>
        <v>9557.7081600000038</v>
      </c>
      <c r="E61" s="103">
        <v>0</v>
      </c>
      <c r="F61" s="103">
        <f t="shared" si="4"/>
        <v>0</v>
      </c>
      <c r="G61" s="103">
        <v>0</v>
      </c>
      <c r="H61" s="104">
        <f t="shared" si="1"/>
        <v>0</v>
      </c>
      <c r="I61" s="105">
        <f t="shared" si="2"/>
        <v>0</v>
      </c>
      <c r="K61" s="9"/>
      <c r="L61" s="9"/>
      <c r="M61" s="9"/>
    </row>
    <row r="62" spans="1:13" ht="15.75" x14ac:dyDescent="0.3">
      <c r="A62" s="91"/>
      <c r="B62" s="26" t="s">
        <v>45</v>
      </c>
      <c r="C62" s="18" t="s">
        <v>12</v>
      </c>
      <c r="D62" s="17">
        <f>D58*1</f>
        <v>19911.892000000007</v>
      </c>
      <c r="E62" s="103">
        <v>0</v>
      </c>
      <c r="F62" s="103">
        <f>E62*D62</f>
        <v>0</v>
      </c>
      <c r="G62" s="103">
        <v>0</v>
      </c>
      <c r="H62" s="104">
        <f t="shared" si="1"/>
        <v>0</v>
      </c>
      <c r="I62" s="105">
        <f t="shared" si="2"/>
        <v>0</v>
      </c>
      <c r="K62" s="9"/>
      <c r="L62" s="9"/>
      <c r="M62" s="9"/>
    </row>
    <row r="63" spans="1:13" ht="30" x14ac:dyDescent="0.25">
      <c r="A63" s="91" t="s">
        <v>34</v>
      </c>
      <c r="B63" s="13" t="s">
        <v>88</v>
      </c>
      <c r="C63" s="11" t="s">
        <v>24</v>
      </c>
      <c r="D63" s="12">
        <f>'[1]5 ბლოკი'!C37</f>
        <v>2207.6199999999949</v>
      </c>
      <c r="E63" s="103">
        <v>0</v>
      </c>
      <c r="F63" s="103">
        <f t="shared" si="4"/>
        <v>0</v>
      </c>
      <c r="G63" s="103">
        <v>0</v>
      </c>
      <c r="H63" s="104">
        <f t="shared" si="1"/>
        <v>0</v>
      </c>
      <c r="I63" s="105">
        <f t="shared" si="2"/>
        <v>0</v>
      </c>
      <c r="K63" s="9"/>
      <c r="L63" s="9"/>
      <c r="M63" s="9"/>
    </row>
    <row r="64" spans="1:13" x14ac:dyDescent="0.25">
      <c r="A64" s="91"/>
      <c r="B64" s="25" t="s">
        <v>42</v>
      </c>
      <c r="C64" s="14" t="s">
        <v>13</v>
      </c>
      <c r="D64" s="12">
        <f>D63*0.1</f>
        <v>220.76199999999949</v>
      </c>
      <c r="E64" s="103">
        <v>0</v>
      </c>
      <c r="F64" s="103">
        <f t="shared" si="4"/>
        <v>0</v>
      </c>
      <c r="G64" s="103">
        <v>0</v>
      </c>
      <c r="H64" s="104">
        <f t="shared" si="1"/>
        <v>0</v>
      </c>
      <c r="I64" s="105">
        <f t="shared" si="2"/>
        <v>0</v>
      </c>
      <c r="K64" s="9"/>
      <c r="L64" s="9"/>
      <c r="M64" s="9"/>
    </row>
    <row r="65" spans="1:13" ht="15.75" x14ac:dyDescent="0.3">
      <c r="A65" s="91"/>
      <c r="B65" s="19" t="s">
        <v>80</v>
      </c>
      <c r="C65" s="11" t="s">
        <v>13</v>
      </c>
      <c r="D65" s="12">
        <f>D63*20</f>
        <v>44152.3999999999</v>
      </c>
      <c r="E65" s="103">
        <v>0</v>
      </c>
      <c r="F65" s="103">
        <f t="shared" si="4"/>
        <v>0</v>
      </c>
      <c r="G65" s="103">
        <v>0</v>
      </c>
      <c r="H65" s="104">
        <f t="shared" si="1"/>
        <v>0</v>
      </c>
      <c r="I65" s="105">
        <f t="shared" si="2"/>
        <v>0</v>
      </c>
      <c r="K65" s="9"/>
      <c r="L65" s="9"/>
      <c r="M65" s="9"/>
    </row>
    <row r="66" spans="1:13" ht="15.75" x14ac:dyDescent="0.3">
      <c r="A66" s="91"/>
      <c r="B66" s="26" t="s">
        <v>77</v>
      </c>
      <c r="C66" s="11" t="s">
        <v>24</v>
      </c>
      <c r="D66" s="12">
        <f>D63*1.02</f>
        <v>2251.7723999999948</v>
      </c>
      <c r="E66" s="103">
        <v>0</v>
      </c>
      <c r="F66" s="103">
        <f t="shared" si="4"/>
        <v>0</v>
      </c>
      <c r="G66" s="103">
        <v>0</v>
      </c>
      <c r="H66" s="104">
        <f t="shared" si="1"/>
        <v>0</v>
      </c>
      <c r="I66" s="105">
        <f t="shared" si="2"/>
        <v>0</v>
      </c>
      <c r="K66" s="9"/>
      <c r="L66" s="9"/>
      <c r="M66" s="9"/>
    </row>
    <row r="67" spans="1:13" ht="15.75" x14ac:dyDescent="0.3">
      <c r="A67" s="91"/>
      <c r="B67" s="26" t="s">
        <v>45</v>
      </c>
      <c r="C67" s="18" t="s">
        <v>12</v>
      </c>
      <c r="D67" s="17">
        <f>D63</f>
        <v>2207.6199999999949</v>
      </c>
      <c r="E67" s="103">
        <v>0</v>
      </c>
      <c r="F67" s="103">
        <f>E67*D67</f>
        <v>0</v>
      </c>
      <c r="G67" s="103">
        <v>0</v>
      </c>
      <c r="H67" s="104">
        <f t="shared" si="1"/>
        <v>0</v>
      </c>
      <c r="I67" s="105">
        <f t="shared" si="2"/>
        <v>0</v>
      </c>
      <c r="J67" s="67"/>
      <c r="K67" s="9"/>
      <c r="L67" s="9"/>
      <c r="M67" s="9"/>
    </row>
    <row r="68" spans="1:13" ht="30" x14ac:dyDescent="0.25">
      <c r="A68" s="91" t="s">
        <v>35</v>
      </c>
      <c r="B68" s="13" t="s">
        <v>89</v>
      </c>
      <c r="C68" s="14" t="s">
        <v>29</v>
      </c>
      <c r="D68" s="12">
        <f>'[1]5 ბლოკი'!C38</f>
        <v>5915.5</v>
      </c>
      <c r="E68" s="103">
        <v>0</v>
      </c>
      <c r="F68" s="103">
        <f t="shared" si="4"/>
        <v>0</v>
      </c>
      <c r="G68" s="103">
        <v>0</v>
      </c>
      <c r="H68" s="104">
        <f t="shared" si="1"/>
        <v>0</v>
      </c>
      <c r="I68" s="105">
        <f t="shared" si="2"/>
        <v>0</v>
      </c>
      <c r="K68" s="9"/>
      <c r="L68" s="9"/>
      <c r="M68" s="9"/>
    </row>
    <row r="69" spans="1:13" x14ac:dyDescent="0.25">
      <c r="A69" s="91"/>
      <c r="B69" s="10" t="s">
        <v>15</v>
      </c>
      <c r="C69" s="14" t="s">
        <v>16</v>
      </c>
      <c r="D69" s="12">
        <f>D68*0.0714</f>
        <v>422.36670000000004</v>
      </c>
      <c r="E69" s="103">
        <v>0</v>
      </c>
      <c r="F69" s="103">
        <f t="shared" si="4"/>
        <v>0</v>
      </c>
      <c r="G69" s="103">
        <v>0</v>
      </c>
      <c r="H69" s="104">
        <f t="shared" si="1"/>
        <v>0</v>
      </c>
      <c r="I69" s="105">
        <f t="shared" si="2"/>
        <v>0</v>
      </c>
      <c r="K69" s="9"/>
      <c r="L69" s="9"/>
      <c r="M69" s="9"/>
    </row>
    <row r="70" spans="1:13" x14ac:dyDescent="0.25">
      <c r="A70" s="91"/>
      <c r="B70" s="10" t="s">
        <v>17</v>
      </c>
      <c r="C70" s="14" t="s">
        <v>16</v>
      </c>
      <c r="D70" s="12">
        <f>D68*0.0828</f>
        <v>489.80340000000001</v>
      </c>
      <c r="E70" s="103">
        <v>0</v>
      </c>
      <c r="F70" s="103">
        <f t="shared" si="4"/>
        <v>0</v>
      </c>
      <c r="G70" s="103">
        <v>0</v>
      </c>
      <c r="H70" s="104">
        <f t="shared" ref="H70:H102" si="5">G70*D70</f>
        <v>0</v>
      </c>
      <c r="I70" s="105">
        <f t="shared" ref="I70:I105" si="6">H70+F70</f>
        <v>0</v>
      </c>
      <c r="K70" s="9"/>
      <c r="L70" s="9"/>
      <c r="M70" s="9"/>
    </row>
    <row r="71" spans="1:13" x14ac:dyDescent="0.25">
      <c r="A71" s="91"/>
      <c r="B71" s="68" t="s">
        <v>90</v>
      </c>
      <c r="C71" s="14" t="s">
        <v>19</v>
      </c>
      <c r="D71" s="12">
        <f>D68*0.0297</f>
        <v>175.69035</v>
      </c>
      <c r="E71" s="103">
        <v>0</v>
      </c>
      <c r="F71" s="103">
        <f t="shared" si="4"/>
        <v>0</v>
      </c>
      <c r="G71" s="103">
        <v>0</v>
      </c>
      <c r="H71" s="104">
        <f t="shared" si="5"/>
        <v>0</v>
      </c>
      <c r="I71" s="105">
        <f t="shared" si="6"/>
        <v>0</v>
      </c>
      <c r="K71" s="9"/>
      <c r="L71" s="9"/>
      <c r="M71" s="9"/>
    </row>
    <row r="72" spans="1:13" x14ac:dyDescent="0.25">
      <c r="A72" s="91"/>
      <c r="B72" s="68" t="s">
        <v>52</v>
      </c>
      <c r="C72" s="14" t="s">
        <v>16</v>
      </c>
      <c r="D72" s="12">
        <f>D68*0.06</f>
        <v>354.93</v>
      </c>
      <c r="E72" s="103">
        <v>0</v>
      </c>
      <c r="F72" s="103">
        <f t="shared" si="4"/>
        <v>0</v>
      </c>
      <c r="G72" s="103">
        <v>0</v>
      </c>
      <c r="H72" s="104">
        <f t="shared" si="5"/>
        <v>0</v>
      </c>
      <c r="I72" s="105">
        <f t="shared" si="6"/>
        <v>0</v>
      </c>
      <c r="K72" s="9"/>
      <c r="L72" s="9"/>
      <c r="M72" s="9"/>
    </row>
    <row r="73" spans="1:13" ht="15.75" x14ac:dyDescent="0.3">
      <c r="A73" s="91"/>
      <c r="B73" s="26" t="s">
        <v>45</v>
      </c>
      <c r="C73" s="18"/>
      <c r="D73" s="17"/>
      <c r="E73" s="103">
        <v>0</v>
      </c>
      <c r="F73" s="103">
        <f>SUM(F69:F72)*0.05</f>
        <v>0</v>
      </c>
      <c r="G73" s="103">
        <v>0</v>
      </c>
      <c r="H73" s="104">
        <f t="shared" si="5"/>
        <v>0</v>
      </c>
      <c r="I73" s="105">
        <f t="shared" si="6"/>
        <v>0</v>
      </c>
      <c r="J73" s="67"/>
      <c r="K73" s="9"/>
      <c r="L73" s="9"/>
      <c r="M73" s="9"/>
    </row>
    <row r="74" spans="1:13" ht="30" x14ac:dyDescent="0.25">
      <c r="A74" s="91" t="s">
        <v>36</v>
      </c>
      <c r="B74" s="27" t="s">
        <v>91</v>
      </c>
      <c r="C74" s="14" t="s">
        <v>29</v>
      </c>
      <c r="D74" s="12">
        <v>1400.3999999999996</v>
      </c>
      <c r="E74" s="103">
        <v>0</v>
      </c>
      <c r="F74" s="103">
        <f t="shared" si="4"/>
        <v>0</v>
      </c>
      <c r="G74" s="103">
        <v>0</v>
      </c>
      <c r="H74" s="104">
        <f t="shared" si="5"/>
        <v>0</v>
      </c>
      <c r="I74" s="105">
        <f t="shared" si="6"/>
        <v>0</v>
      </c>
      <c r="K74" s="9"/>
      <c r="L74" s="9"/>
      <c r="M74" s="9"/>
    </row>
    <row r="75" spans="1:13" x14ac:dyDescent="0.25">
      <c r="A75" s="91"/>
      <c r="B75" s="69" t="s">
        <v>15</v>
      </c>
      <c r="C75" s="14" t="s">
        <v>16</v>
      </c>
      <c r="D75" s="12">
        <v>99.988559999999978</v>
      </c>
      <c r="E75" s="103">
        <v>0</v>
      </c>
      <c r="F75" s="103">
        <f t="shared" si="4"/>
        <v>0</v>
      </c>
      <c r="G75" s="103">
        <v>0</v>
      </c>
      <c r="H75" s="104">
        <f t="shared" si="5"/>
        <v>0</v>
      </c>
      <c r="I75" s="105">
        <f t="shared" si="6"/>
        <v>0</v>
      </c>
      <c r="K75" s="9"/>
      <c r="L75" s="9"/>
      <c r="M75" s="9"/>
    </row>
    <row r="76" spans="1:13" x14ac:dyDescent="0.25">
      <c r="A76" s="91"/>
      <c r="B76" s="69" t="s">
        <v>17</v>
      </c>
      <c r="C76" s="14" t="s">
        <v>16</v>
      </c>
      <c r="D76" s="12">
        <v>115.95311999999997</v>
      </c>
      <c r="E76" s="103">
        <v>0</v>
      </c>
      <c r="F76" s="103">
        <f t="shared" si="4"/>
        <v>0</v>
      </c>
      <c r="G76" s="103">
        <v>0</v>
      </c>
      <c r="H76" s="104">
        <f t="shared" si="5"/>
        <v>0</v>
      </c>
      <c r="I76" s="105">
        <f t="shared" si="6"/>
        <v>0</v>
      </c>
      <c r="K76" s="9"/>
      <c r="L76" s="9"/>
      <c r="M76" s="9"/>
    </row>
    <row r="77" spans="1:13" x14ac:dyDescent="0.25">
      <c r="A77" s="91"/>
      <c r="B77" s="69" t="s">
        <v>52</v>
      </c>
      <c r="C77" s="14" t="s">
        <v>16</v>
      </c>
      <c r="D77" s="12">
        <v>84.023999999999972</v>
      </c>
      <c r="E77" s="103">
        <v>0</v>
      </c>
      <c r="F77" s="103">
        <f t="shared" si="4"/>
        <v>0</v>
      </c>
      <c r="G77" s="103">
        <v>0</v>
      </c>
      <c r="H77" s="104">
        <f t="shared" si="5"/>
        <v>0</v>
      </c>
      <c r="I77" s="105">
        <f t="shared" si="6"/>
        <v>0</v>
      </c>
      <c r="K77" s="9"/>
      <c r="L77" s="9"/>
      <c r="M77" s="9"/>
    </row>
    <row r="78" spans="1:13" x14ac:dyDescent="0.25">
      <c r="A78" s="91"/>
      <c r="B78" s="21" t="s">
        <v>92</v>
      </c>
      <c r="C78" s="14" t="s">
        <v>19</v>
      </c>
      <c r="D78" s="12">
        <v>41.591879999999989</v>
      </c>
      <c r="E78" s="103">
        <v>0</v>
      </c>
      <c r="F78" s="103">
        <f t="shared" si="4"/>
        <v>0</v>
      </c>
      <c r="G78" s="103">
        <v>0</v>
      </c>
      <c r="H78" s="104">
        <f t="shared" si="5"/>
        <v>0</v>
      </c>
      <c r="I78" s="105">
        <f t="shared" si="6"/>
        <v>0</v>
      </c>
      <c r="K78" s="9"/>
      <c r="L78" s="9"/>
      <c r="M78" s="9"/>
    </row>
    <row r="79" spans="1:13" x14ac:dyDescent="0.25">
      <c r="A79" s="91" t="s">
        <v>37</v>
      </c>
      <c r="B79" s="13" t="s">
        <v>93</v>
      </c>
      <c r="C79" s="14" t="s">
        <v>29</v>
      </c>
      <c r="D79" s="12">
        <f>'[1]5 ბლოკი'!C40</f>
        <v>155.39999999999998</v>
      </c>
      <c r="E79" s="103">
        <v>0</v>
      </c>
      <c r="F79" s="103">
        <f t="shared" si="4"/>
        <v>0</v>
      </c>
      <c r="G79" s="103">
        <v>0</v>
      </c>
      <c r="H79" s="104">
        <f t="shared" si="5"/>
        <v>0</v>
      </c>
      <c r="I79" s="105">
        <f t="shared" si="6"/>
        <v>0</v>
      </c>
      <c r="K79" s="9"/>
      <c r="L79" s="9"/>
      <c r="M79" s="9"/>
    </row>
    <row r="80" spans="1:13" x14ac:dyDescent="0.25">
      <c r="A80" s="91"/>
      <c r="B80" s="10" t="s">
        <v>15</v>
      </c>
      <c r="C80" s="14" t="s">
        <v>16</v>
      </c>
      <c r="D80" s="12">
        <f>D79*0.0714</f>
        <v>11.095559999999999</v>
      </c>
      <c r="E80" s="103">
        <v>0</v>
      </c>
      <c r="F80" s="103">
        <f t="shared" si="4"/>
        <v>0</v>
      </c>
      <c r="G80" s="103">
        <v>0</v>
      </c>
      <c r="H80" s="104">
        <f t="shared" si="5"/>
        <v>0</v>
      </c>
      <c r="I80" s="105">
        <f t="shared" si="6"/>
        <v>0</v>
      </c>
      <c r="K80" s="9"/>
      <c r="L80" s="9"/>
      <c r="M80" s="9"/>
    </row>
    <row r="81" spans="1:13" x14ac:dyDescent="0.25">
      <c r="A81" s="91"/>
      <c r="B81" s="10" t="s">
        <v>17</v>
      </c>
      <c r="C81" s="14" t="s">
        <v>16</v>
      </c>
      <c r="D81" s="12">
        <f>D79*0.0828</f>
        <v>12.867119999999998</v>
      </c>
      <c r="E81" s="103">
        <v>0</v>
      </c>
      <c r="F81" s="103">
        <f t="shared" si="4"/>
        <v>0</v>
      </c>
      <c r="G81" s="103">
        <v>0</v>
      </c>
      <c r="H81" s="104">
        <f t="shared" si="5"/>
        <v>0</v>
      </c>
      <c r="I81" s="105">
        <f t="shared" si="6"/>
        <v>0</v>
      </c>
      <c r="K81" s="9"/>
      <c r="L81" s="9"/>
      <c r="M81" s="9"/>
    </row>
    <row r="82" spans="1:13" x14ac:dyDescent="0.25">
      <c r="A82" s="91"/>
      <c r="B82" s="10" t="s">
        <v>90</v>
      </c>
      <c r="C82" s="14" t="s">
        <v>19</v>
      </c>
      <c r="D82" s="12">
        <f>D79*0.0297</f>
        <v>4.6153799999999991</v>
      </c>
      <c r="E82" s="103">
        <v>0</v>
      </c>
      <c r="F82" s="103">
        <f t="shared" si="4"/>
        <v>0</v>
      </c>
      <c r="G82" s="103">
        <v>0</v>
      </c>
      <c r="H82" s="104">
        <f t="shared" si="5"/>
        <v>0</v>
      </c>
      <c r="I82" s="105">
        <f t="shared" si="6"/>
        <v>0</v>
      </c>
      <c r="K82" s="9"/>
      <c r="L82" s="9"/>
      <c r="M82" s="9"/>
    </row>
    <row r="83" spans="1:13" x14ac:dyDescent="0.25">
      <c r="A83" s="70" t="s">
        <v>37</v>
      </c>
      <c r="B83" s="71" t="s">
        <v>94</v>
      </c>
      <c r="C83" s="14" t="s">
        <v>12</v>
      </c>
      <c r="D83" s="22">
        <f>716.8/5</f>
        <v>143.35999999999999</v>
      </c>
      <c r="E83" s="103">
        <v>0</v>
      </c>
      <c r="F83" s="103">
        <f t="shared" si="4"/>
        <v>0</v>
      </c>
      <c r="G83" s="103">
        <v>0</v>
      </c>
      <c r="H83" s="104">
        <f t="shared" si="5"/>
        <v>0</v>
      </c>
      <c r="I83" s="105">
        <f t="shared" si="6"/>
        <v>0</v>
      </c>
      <c r="K83" s="9"/>
      <c r="L83" s="9"/>
      <c r="M83" s="9"/>
    </row>
    <row r="84" spans="1:13" x14ac:dyDescent="0.25">
      <c r="A84" s="91" t="s">
        <v>38</v>
      </c>
      <c r="B84" s="27" t="s">
        <v>95</v>
      </c>
      <c r="C84" s="14" t="s">
        <v>29</v>
      </c>
      <c r="D84" s="12">
        <f>'[1]5 ბლოკი'!C42</f>
        <v>1365.2</v>
      </c>
      <c r="E84" s="103">
        <v>0</v>
      </c>
      <c r="F84" s="103">
        <f t="shared" si="4"/>
        <v>0</v>
      </c>
      <c r="G84" s="103">
        <v>0</v>
      </c>
      <c r="H84" s="104">
        <f t="shared" si="5"/>
        <v>0</v>
      </c>
      <c r="I84" s="105">
        <f t="shared" si="6"/>
        <v>0</v>
      </c>
      <c r="K84" s="9"/>
      <c r="L84" s="9"/>
      <c r="M84" s="9"/>
    </row>
    <row r="85" spans="1:13" x14ac:dyDescent="0.25">
      <c r="A85" s="91"/>
      <c r="B85" s="10" t="s">
        <v>21</v>
      </c>
      <c r="C85" s="14" t="s">
        <v>29</v>
      </c>
      <c r="D85" s="12">
        <f>D84*1.05</f>
        <v>1433.46</v>
      </c>
      <c r="E85" s="103">
        <v>0</v>
      </c>
      <c r="F85" s="103">
        <f t="shared" si="4"/>
        <v>0</v>
      </c>
      <c r="G85" s="103">
        <v>0</v>
      </c>
      <c r="H85" s="104">
        <f t="shared" si="5"/>
        <v>0</v>
      </c>
      <c r="I85" s="105">
        <f t="shared" si="6"/>
        <v>0</v>
      </c>
      <c r="K85" s="9"/>
      <c r="L85" s="9"/>
      <c r="M85" s="9"/>
    </row>
    <row r="86" spans="1:13" x14ac:dyDescent="0.25">
      <c r="A86" s="91"/>
      <c r="B86" s="28" t="s">
        <v>51</v>
      </c>
      <c r="C86" s="14" t="s">
        <v>13</v>
      </c>
      <c r="D86" s="16">
        <f>D84*6.25</f>
        <v>8532.5</v>
      </c>
      <c r="E86" s="103">
        <v>0</v>
      </c>
      <c r="F86" s="103">
        <f t="shared" si="4"/>
        <v>0</v>
      </c>
      <c r="G86" s="103">
        <v>0</v>
      </c>
      <c r="H86" s="104">
        <f t="shared" si="5"/>
        <v>0</v>
      </c>
      <c r="I86" s="105">
        <f t="shared" si="6"/>
        <v>0</v>
      </c>
      <c r="K86" s="9"/>
      <c r="L86" s="9"/>
      <c r="M86" s="9"/>
    </row>
    <row r="87" spans="1:13" x14ac:dyDescent="0.25">
      <c r="A87" s="91"/>
      <c r="B87" s="28" t="s">
        <v>22</v>
      </c>
      <c r="C87" s="14" t="s">
        <v>13</v>
      </c>
      <c r="D87" s="12">
        <f>D84*0.25</f>
        <v>341.3</v>
      </c>
      <c r="E87" s="103">
        <v>0</v>
      </c>
      <c r="F87" s="103">
        <f t="shared" si="4"/>
        <v>0</v>
      </c>
      <c r="G87" s="103">
        <v>0</v>
      </c>
      <c r="H87" s="104">
        <f t="shared" si="5"/>
        <v>0</v>
      </c>
      <c r="I87" s="105">
        <f t="shared" si="6"/>
        <v>0</v>
      </c>
      <c r="K87" s="9"/>
      <c r="L87" s="9"/>
      <c r="M87" s="9"/>
    </row>
    <row r="88" spans="1:13" ht="30" x14ac:dyDescent="0.25">
      <c r="A88" s="91" t="s">
        <v>39</v>
      </c>
      <c r="B88" s="27" t="s">
        <v>96</v>
      </c>
      <c r="C88" s="14" t="s">
        <v>24</v>
      </c>
      <c r="D88" s="12">
        <f>'[1]5 ბლოკი'!C43</f>
        <v>1431.2000000000003</v>
      </c>
      <c r="E88" s="103">
        <v>0</v>
      </c>
      <c r="F88" s="103">
        <f t="shared" si="4"/>
        <v>0</v>
      </c>
      <c r="G88" s="103">
        <v>0</v>
      </c>
      <c r="H88" s="104">
        <f t="shared" si="5"/>
        <v>0</v>
      </c>
      <c r="I88" s="105">
        <f t="shared" si="6"/>
        <v>0</v>
      </c>
      <c r="K88" s="9"/>
      <c r="L88" s="9"/>
      <c r="M88" s="9"/>
    </row>
    <row r="89" spans="1:13" x14ac:dyDescent="0.25">
      <c r="A89" s="91"/>
      <c r="B89" s="10" t="s">
        <v>21</v>
      </c>
      <c r="C89" s="14" t="s">
        <v>29</v>
      </c>
      <c r="D89" s="12">
        <f>D88*0.0735</f>
        <v>105.19320000000002</v>
      </c>
      <c r="E89" s="103">
        <v>0</v>
      </c>
      <c r="F89" s="103">
        <f t="shared" si="4"/>
        <v>0</v>
      </c>
      <c r="G89" s="103">
        <v>0</v>
      </c>
      <c r="H89" s="104">
        <f t="shared" si="5"/>
        <v>0</v>
      </c>
      <c r="I89" s="105">
        <f t="shared" si="6"/>
        <v>0</v>
      </c>
      <c r="K89" s="9"/>
      <c r="L89" s="9"/>
      <c r="M89" s="9"/>
    </row>
    <row r="90" spans="1:13" x14ac:dyDescent="0.25">
      <c r="A90" s="91"/>
      <c r="B90" s="28" t="s">
        <v>51</v>
      </c>
      <c r="C90" s="14" t="s">
        <v>13</v>
      </c>
      <c r="D90" s="16">
        <f>D88*0.56</f>
        <v>801.47200000000021</v>
      </c>
      <c r="E90" s="103">
        <v>0</v>
      </c>
      <c r="F90" s="103">
        <f t="shared" si="4"/>
        <v>0</v>
      </c>
      <c r="G90" s="103">
        <v>0</v>
      </c>
      <c r="H90" s="104">
        <f t="shared" si="5"/>
        <v>0</v>
      </c>
      <c r="I90" s="105">
        <f t="shared" si="6"/>
        <v>0</v>
      </c>
      <c r="K90" s="9"/>
      <c r="L90" s="9"/>
      <c r="M90" s="9"/>
    </row>
    <row r="91" spans="1:13" x14ac:dyDescent="0.25">
      <c r="A91" s="91"/>
      <c r="B91" s="28" t="s">
        <v>22</v>
      </c>
      <c r="C91" s="14" t="s">
        <v>13</v>
      </c>
      <c r="D91" s="12">
        <f>D88*0.0175</f>
        <v>25.046000000000006</v>
      </c>
      <c r="E91" s="103">
        <v>0</v>
      </c>
      <c r="F91" s="103">
        <f t="shared" si="4"/>
        <v>0</v>
      </c>
      <c r="G91" s="103">
        <v>0</v>
      </c>
      <c r="H91" s="104">
        <f t="shared" si="5"/>
        <v>0</v>
      </c>
      <c r="I91" s="105">
        <f t="shared" si="6"/>
        <v>0</v>
      </c>
      <c r="K91" s="9"/>
      <c r="L91" s="9"/>
      <c r="M91" s="9"/>
    </row>
    <row r="92" spans="1:13" x14ac:dyDescent="0.25">
      <c r="A92" s="91"/>
      <c r="B92" s="28" t="s">
        <v>30</v>
      </c>
      <c r="C92" s="14"/>
      <c r="D92" s="12"/>
      <c r="E92" s="103">
        <v>0</v>
      </c>
      <c r="F92" s="103">
        <f>SUM(F88:F91)*0.05</f>
        <v>0</v>
      </c>
      <c r="G92" s="103">
        <v>0</v>
      </c>
      <c r="H92" s="104">
        <f t="shared" si="5"/>
        <v>0</v>
      </c>
      <c r="I92" s="105">
        <f t="shared" si="6"/>
        <v>0</v>
      </c>
      <c r="K92" s="9"/>
      <c r="L92" s="9"/>
      <c r="M92" s="9"/>
    </row>
    <row r="93" spans="1:13" x14ac:dyDescent="0.25">
      <c r="A93" s="91" t="s">
        <v>40</v>
      </c>
      <c r="B93" s="27" t="s">
        <v>97</v>
      </c>
      <c r="C93" s="14" t="s">
        <v>24</v>
      </c>
      <c r="D93" s="12">
        <f>'[1]5 ბლოკი'!C44</f>
        <v>2080</v>
      </c>
      <c r="E93" s="103">
        <v>0</v>
      </c>
      <c r="F93" s="103">
        <f t="shared" ref="F93:F101" si="7">E93*D93</f>
        <v>0</v>
      </c>
      <c r="G93" s="103">
        <v>0</v>
      </c>
      <c r="H93" s="104">
        <f t="shared" si="5"/>
        <v>0</v>
      </c>
      <c r="I93" s="105">
        <f t="shared" si="6"/>
        <v>0</v>
      </c>
      <c r="K93" s="9"/>
      <c r="L93" s="9"/>
      <c r="M93" s="9"/>
    </row>
    <row r="94" spans="1:13" x14ac:dyDescent="0.25">
      <c r="A94" s="91"/>
      <c r="B94" s="28" t="s">
        <v>98</v>
      </c>
      <c r="C94" s="14" t="s">
        <v>29</v>
      </c>
      <c r="D94" s="12">
        <f>D93*0.517</f>
        <v>1075.3600000000001</v>
      </c>
      <c r="E94" s="103">
        <v>0</v>
      </c>
      <c r="F94" s="103">
        <f t="shared" si="7"/>
        <v>0</v>
      </c>
      <c r="G94" s="103">
        <v>0</v>
      </c>
      <c r="H94" s="104">
        <f t="shared" si="5"/>
        <v>0</v>
      </c>
      <c r="I94" s="105">
        <f t="shared" si="6"/>
        <v>0</v>
      </c>
      <c r="K94" s="9"/>
      <c r="L94" s="9"/>
      <c r="M94" s="9"/>
    </row>
    <row r="95" spans="1:13" x14ac:dyDescent="0.25">
      <c r="A95" s="91"/>
      <c r="B95" s="28" t="s">
        <v>51</v>
      </c>
      <c r="C95" s="14" t="s">
        <v>13</v>
      </c>
      <c r="D95" s="12">
        <f>D93*8</f>
        <v>16640</v>
      </c>
      <c r="E95" s="103">
        <v>0</v>
      </c>
      <c r="F95" s="103">
        <f t="shared" si="7"/>
        <v>0</v>
      </c>
      <c r="G95" s="103">
        <v>0</v>
      </c>
      <c r="H95" s="104">
        <f t="shared" si="5"/>
        <v>0</v>
      </c>
      <c r="I95" s="105">
        <f t="shared" si="6"/>
        <v>0</v>
      </c>
      <c r="K95" s="9"/>
      <c r="L95" s="9"/>
      <c r="M95" s="9"/>
    </row>
    <row r="96" spans="1:13" x14ac:dyDescent="0.25">
      <c r="A96" s="91" t="s">
        <v>46</v>
      </c>
      <c r="B96" s="27" t="s">
        <v>99</v>
      </c>
      <c r="C96" s="14" t="s">
        <v>29</v>
      </c>
      <c r="D96" s="12">
        <f>'[1]5 ბლოკი'!C45</f>
        <v>286</v>
      </c>
      <c r="E96" s="103">
        <v>0</v>
      </c>
      <c r="F96" s="103">
        <f t="shared" si="7"/>
        <v>0</v>
      </c>
      <c r="G96" s="103">
        <v>0</v>
      </c>
      <c r="H96" s="104">
        <f t="shared" si="5"/>
        <v>0</v>
      </c>
      <c r="I96" s="105">
        <f t="shared" si="6"/>
        <v>0</v>
      </c>
      <c r="K96" s="9"/>
      <c r="L96" s="9"/>
      <c r="M96" s="9"/>
    </row>
    <row r="97" spans="1:13" x14ac:dyDescent="0.25">
      <c r="A97" s="91"/>
      <c r="B97" s="28" t="s">
        <v>98</v>
      </c>
      <c r="C97" s="14" t="s">
        <v>29</v>
      </c>
      <c r="D97" s="12">
        <f>D96*1.1</f>
        <v>314.60000000000002</v>
      </c>
      <c r="E97" s="103">
        <v>0</v>
      </c>
      <c r="F97" s="103">
        <f t="shared" si="7"/>
        <v>0</v>
      </c>
      <c r="G97" s="103">
        <v>0</v>
      </c>
      <c r="H97" s="104">
        <f t="shared" si="5"/>
        <v>0</v>
      </c>
      <c r="I97" s="105">
        <f t="shared" si="6"/>
        <v>0</v>
      </c>
      <c r="K97" s="9"/>
      <c r="L97" s="9"/>
      <c r="M97" s="9"/>
    </row>
    <row r="98" spans="1:13" x14ac:dyDescent="0.25">
      <c r="A98" s="91"/>
      <c r="B98" s="28" t="s">
        <v>51</v>
      </c>
      <c r="C98" s="14" t="s">
        <v>13</v>
      </c>
      <c r="D98" s="12">
        <f>D96*6.25</f>
        <v>1787.5</v>
      </c>
      <c r="E98" s="103">
        <v>0</v>
      </c>
      <c r="F98" s="103">
        <f t="shared" si="7"/>
        <v>0</v>
      </c>
      <c r="G98" s="103">
        <v>0</v>
      </c>
      <c r="H98" s="104">
        <f t="shared" si="5"/>
        <v>0</v>
      </c>
      <c r="I98" s="105">
        <f t="shared" si="6"/>
        <v>0</v>
      </c>
      <c r="K98" s="9"/>
      <c r="L98" s="9"/>
      <c r="M98" s="9"/>
    </row>
    <row r="99" spans="1:13" x14ac:dyDescent="0.25">
      <c r="A99" s="91" t="s">
        <v>47</v>
      </c>
      <c r="B99" s="27" t="s">
        <v>100</v>
      </c>
      <c r="C99" s="14" t="s">
        <v>24</v>
      </c>
      <c r="D99" s="12">
        <v>525</v>
      </c>
      <c r="E99" s="103">
        <v>0</v>
      </c>
      <c r="F99" s="103">
        <f t="shared" si="7"/>
        <v>0</v>
      </c>
      <c r="G99" s="103">
        <v>0</v>
      </c>
      <c r="H99" s="104">
        <f t="shared" si="5"/>
        <v>0</v>
      </c>
      <c r="I99" s="105">
        <f t="shared" si="6"/>
        <v>0</v>
      </c>
      <c r="K99" s="9"/>
      <c r="L99" s="9"/>
      <c r="M99" s="9"/>
    </row>
    <row r="100" spans="1:13" x14ac:dyDescent="0.25">
      <c r="A100" s="91"/>
      <c r="B100" s="69" t="s">
        <v>101</v>
      </c>
      <c r="C100" s="14" t="s">
        <v>12</v>
      </c>
      <c r="D100" s="12">
        <v>52.5</v>
      </c>
      <c r="E100" s="103">
        <v>0</v>
      </c>
      <c r="F100" s="103">
        <f t="shared" si="7"/>
        <v>0</v>
      </c>
      <c r="G100" s="103">
        <v>0</v>
      </c>
      <c r="H100" s="104">
        <f t="shared" si="5"/>
        <v>0</v>
      </c>
      <c r="I100" s="105">
        <f t="shared" si="6"/>
        <v>0</v>
      </c>
      <c r="K100" s="9"/>
      <c r="L100" s="9"/>
      <c r="M100" s="9"/>
    </row>
    <row r="101" spans="1:13" x14ac:dyDescent="0.25">
      <c r="A101" s="91"/>
      <c r="B101" s="28" t="s">
        <v>51</v>
      </c>
      <c r="C101" s="14" t="s">
        <v>13</v>
      </c>
      <c r="D101" s="12">
        <v>328.125</v>
      </c>
      <c r="E101" s="103">
        <v>0</v>
      </c>
      <c r="F101" s="103">
        <f t="shared" si="7"/>
        <v>0</v>
      </c>
      <c r="G101" s="103">
        <v>0</v>
      </c>
      <c r="H101" s="104">
        <f t="shared" si="5"/>
        <v>0</v>
      </c>
      <c r="I101" s="105">
        <f t="shared" si="6"/>
        <v>0</v>
      </c>
      <c r="K101" s="9"/>
      <c r="L101" s="9"/>
      <c r="M101" s="9"/>
    </row>
    <row r="102" spans="1:13" x14ac:dyDescent="0.25">
      <c r="A102" s="91"/>
      <c r="B102" s="28" t="s">
        <v>30</v>
      </c>
      <c r="C102" s="14"/>
      <c r="D102" s="12"/>
      <c r="E102" s="103">
        <v>0</v>
      </c>
      <c r="F102" s="103" cm="1">
        <f t="array" ref="F102">SUM(F99:F101*0.05)</f>
        <v>0</v>
      </c>
      <c r="G102" s="103">
        <v>0</v>
      </c>
      <c r="H102" s="104">
        <f t="shared" si="5"/>
        <v>0</v>
      </c>
      <c r="I102" s="105">
        <f t="shared" si="6"/>
        <v>0</v>
      </c>
      <c r="K102" s="9"/>
      <c r="L102" s="9"/>
      <c r="M102" s="9"/>
    </row>
    <row r="103" spans="1:13" x14ac:dyDescent="0.25">
      <c r="A103" s="72" t="s">
        <v>48</v>
      </c>
      <c r="B103" s="73" t="s">
        <v>54</v>
      </c>
      <c r="C103" s="74" t="s">
        <v>55</v>
      </c>
      <c r="D103" s="75">
        <v>675</v>
      </c>
      <c r="E103" s="106">
        <v>0</v>
      </c>
      <c r="F103" s="106">
        <f t="shared" ref="F103:F105" si="8">E103*D103</f>
        <v>0</v>
      </c>
      <c r="G103" s="106">
        <v>0</v>
      </c>
      <c r="H103" s="107">
        <f>G103*D103</f>
        <v>0</v>
      </c>
      <c r="I103" s="108">
        <f t="shared" si="6"/>
        <v>0</v>
      </c>
      <c r="J103" s="23"/>
      <c r="K103" s="9"/>
      <c r="L103" s="9"/>
      <c r="M103" s="9"/>
    </row>
    <row r="104" spans="1:13" x14ac:dyDescent="0.25">
      <c r="A104" s="29" t="s">
        <v>49</v>
      </c>
      <c r="B104" s="13" t="s">
        <v>56</v>
      </c>
      <c r="C104" s="14" t="s">
        <v>57</v>
      </c>
      <c r="D104" s="22">
        <v>3</v>
      </c>
      <c r="E104" s="103">
        <v>0</v>
      </c>
      <c r="F104" s="103">
        <f t="shared" si="8"/>
        <v>0</v>
      </c>
      <c r="G104" s="103">
        <v>0</v>
      </c>
      <c r="H104" s="104">
        <f>G104*D104</f>
        <v>0</v>
      </c>
      <c r="I104" s="105">
        <f t="shared" si="6"/>
        <v>0</v>
      </c>
      <c r="K104" s="9"/>
      <c r="L104" s="9"/>
      <c r="M104" s="9"/>
    </row>
    <row r="105" spans="1:13" ht="15.75" thickBot="1" x14ac:dyDescent="0.3">
      <c r="A105" s="30" t="s">
        <v>50</v>
      </c>
      <c r="B105" s="31" t="s">
        <v>58</v>
      </c>
      <c r="C105" s="32" t="s">
        <v>12</v>
      </c>
      <c r="D105" s="76">
        <f>2792.09/2</f>
        <v>1396.0450000000001</v>
      </c>
      <c r="E105" s="109">
        <v>0</v>
      </c>
      <c r="F105" s="109">
        <f t="shared" si="8"/>
        <v>0</v>
      </c>
      <c r="G105" s="109">
        <v>0</v>
      </c>
      <c r="H105" s="110">
        <f>G105*D105</f>
        <v>0</v>
      </c>
      <c r="I105" s="111">
        <f t="shared" si="6"/>
        <v>0</v>
      </c>
      <c r="K105" s="9"/>
      <c r="L105" s="9"/>
      <c r="M105" s="9"/>
    </row>
    <row r="106" spans="1:13" ht="15.75" thickBot="1" x14ac:dyDescent="0.3">
      <c r="A106" s="33"/>
      <c r="B106" s="97" t="s">
        <v>59</v>
      </c>
      <c r="C106" s="98"/>
      <c r="D106" s="34"/>
      <c r="E106" s="112">
        <v>0</v>
      </c>
      <c r="F106" s="112">
        <f>SUM(F6:F105)</f>
        <v>0</v>
      </c>
      <c r="G106" s="112">
        <v>0</v>
      </c>
      <c r="H106" s="113">
        <f>SUM(H6:H105)</f>
        <v>0</v>
      </c>
      <c r="I106" s="114">
        <f>SUM(I6:I105)</f>
        <v>0</v>
      </c>
    </row>
    <row r="107" spans="1:13" x14ac:dyDescent="0.25">
      <c r="A107" s="77"/>
      <c r="B107" s="78" t="s">
        <v>60</v>
      </c>
      <c r="C107" s="79"/>
      <c r="D107" s="80"/>
      <c r="E107" s="100"/>
      <c r="F107" s="100"/>
      <c r="G107" s="100"/>
      <c r="H107" s="101"/>
      <c r="I107" s="102">
        <f>F106*C107</f>
        <v>0</v>
      </c>
    </row>
    <row r="108" spans="1:13" x14ac:dyDescent="0.25">
      <c r="A108" s="35"/>
      <c r="B108" s="99" t="s">
        <v>61</v>
      </c>
      <c r="C108" s="99"/>
      <c r="D108" s="22"/>
      <c r="E108" s="103"/>
      <c r="F108" s="103"/>
      <c r="G108" s="103"/>
      <c r="H108" s="104"/>
      <c r="I108" s="105">
        <f>I106+I107</f>
        <v>0</v>
      </c>
    </row>
    <row r="109" spans="1:13" x14ac:dyDescent="0.25">
      <c r="A109" s="35"/>
      <c r="B109" s="36" t="s">
        <v>62</v>
      </c>
      <c r="C109" s="37"/>
      <c r="D109" s="22"/>
      <c r="E109" s="103"/>
      <c r="F109" s="103"/>
      <c r="G109" s="103"/>
      <c r="H109" s="104"/>
      <c r="I109" s="105">
        <f>I108*C109</f>
        <v>0</v>
      </c>
    </row>
    <row r="110" spans="1:13" x14ac:dyDescent="0.25">
      <c r="A110" s="35"/>
      <c r="B110" s="99" t="s">
        <v>61</v>
      </c>
      <c r="C110" s="99"/>
      <c r="D110" s="22"/>
      <c r="E110" s="103"/>
      <c r="F110" s="103"/>
      <c r="G110" s="103"/>
      <c r="H110" s="104"/>
      <c r="I110" s="105">
        <f>I109+I108</f>
        <v>0</v>
      </c>
    </row>
    <row r="111" spans="1:13" ht="15.75" x14ac:dyDescent="0.3">
      <c r="A111" s="38"/>
      <c r="B111" s="36" t="s">
        <v>63</v>
      </c>
      <c r="C111" s="37"/>
      <c r="D111" s="39"/>
      <c r="E111" s="115"/>
      <c r="F111" s="115"/>
      <c r="G111" s="115"/>
      <c r="H111" s="115"/>
      <c r="I111" s="105">
        <f>I110*C111</f>
        <v>0</v>
      </c>
    </row>
    <row r="112" spans="1:13" x14ac:dyDescent="0.25">
      <c r="A112" s="40"/>
      <c r="B112" s="99" t="s">
        <v>61</v>
      </c>
      <c r="C112" s="99"/>
      <c r="D112" s="41"/>
      <c r="E112" s="116"/>
      <c r="F112" s="116"/>
      <c r="G112" s="116"/>
      <c r="H112" s="116"/>
      <c r="I112" s="105">
        <f>I111+I110</f>
        <v>0</v>
      </c>
    </row>
    <row r="113" spans="1:11" x14ac:dyDescent="0.25">
      <c r="A113" s="40"/>
      <c r="B113" s="36" t="s">
        <v>64</v>
      </c>
      <c r="C113" s="37"/>
      <c r="D113" s="42"/>
      <c r="E113" s="117"/>
      <c r="F113" s="117"/>
      <c r="G113" s="117"/>
      <c r="H113" s="117"/>
      <c r="I113" s="105">
        <f>I112*C113</f>
        <v>0</v>
      </c>
    </row>
    <row r="114" spans="1:11" x14ac:dyDescent="0.25">
      <c r="A114" s="40"/>
      <c r="B114" s="99" t="s">
        <v>59</v>
      </c>
      <c r="C114" s="99">
        <v>0</v>
      </c>
      <c r="D114" s="42"/>
      <c r="E114" s="117"/>
      <c r="F114" s="117"/>
      <c r="G114" s="117"/>
      <c r="H114" s="117"/>
      <c r="I114" s="105">
        <f>I113+I112</f>
        <v>0</v>
      </c>
    </row>
    <row r="115" spans="1:11" ht="15.75" thickBot="1" x14ac:dyDescent="0.3">
      <c r="A115" s="81"/>
      <c r="B115" s="82" t="s">
        <v>65</v>
      </c>
      <c r="C115" s="83"/>
      <c r="D115" s="84"/>
      <c r="E115" s="118"/>
      <c r="F115" s="118"/>
      <c r="G115" s="118"/>
      <c r="H115" s="118"/>
      <c r="I115" s="111">
        <f>I114*C115</f>
        <v>0</v>
      </c>
    </row>
    <row r="116" spans="1:11" ht="15.75" thickBot="1" x14ac:dyDescent="0.3">
      <c r="A116" s="43"/>
      <c r="B116" s="96" t="s">
        <v>66</v>
      </c>
      <c r="C116" s="96"/>
      <c r="D116" s="44"/>
      <c r="E116" s="119"/>
      <c r="F116" s="119"/>
      <c r="G116" s="119"/>
      <c r="H116" s="119"/>
      <c r="I116" s="120">
        <f>I115+I114</f>
        <v>0</v>
      </c>
    </row>
    <row r="117" spans="1:11" x14ac:dyDescent="0.25">
      <c r="A117" s="45"/>
      <c r="B117" s="46"/>
      <c r="C117" s="47"/>
      <c r="D117" s="48"/>
      <c r="E117" s="49"/>
      <c r="F117" s="49"/>
      <c r="G117" s="49"/>
      <c r="H117" s="49"/>
      <c r="I117" s="50"/>
      <c r="J117" s="67"/>
    </row>
    <row r="118" spans="1:11" x14ac:dyDescent="0.25">
      <c r="A118" s="51"/>
      <c r="D118" s="52"/>
      <c r="I118" s="53"/>
    </row>
    <row r="119" spans="1:11" x14ac:dyDescent="0.25">
      <c r="A119" s="51"/>
      <c r="D119" s="52"/>
      <c r="I119" s="54"/>
    </row>
    <row r="120" spans="1:11" x14ac:dyDescent="0.25">
      <c r="A120" s="51"/>
      <c r="D120" s="52"/>
      <c r="I120" s="55"/>
      <c r="K120" s="67"/>
    </row>
    <row r="121" spans="1:11" x14ac:dyDescent="0.25">
      <c r="A121" s="51"/>
      <c r="D121" s="52"/>
    </row>
    <row r="122" spans="1:11" x14ac:dyDescent="0.25">
      <c r="A122" s="51"/>
      <c r="D122" s="52"/>
      <c r="G122" s="56"/>
    </row>
    <row r="123" spans="1:11" x14ac:dyDescent="0.25">
      <c r="A123" s="51"/>
      <c r="D123" s="52"/>
      <c r="I123" s="57"/>
    </row>
    <row r="129" spans="9:10" x14ac:dyDescent="0.25">
      <c r="I129" s="9"/>
      <c r="J129" s="85"/>
    </row>
  </sheetData>
  <mergeCells count="33">
    <mergeCell ref="B116:C116"/>
    <mergeCell ref="A99:A102"/>
    <mergeCell ref="B106:C106"/>
    <mergeCell ref="B108:C108"/>
    <mergeCell ref="B110:C110"/>
    <mergeCell ref="B112:C112"/>
    <mergeCell ref="B114:C114"/>
    <mergeCell ref="A96:A98"/>
    <mergeCell ref="A43:A48"/>
    <mergeCell ref="A49:A51"/>
    <mergeCell ref="A52:A57"/>
    <mergeCell ref="A58:A62"/>
    <mergeCell ref="A63:A67"/>
    <mergeCell ref="A68:A73"/>
    <mergeCell ref="A74:A78"/>
    <mergeCell ref="A79:A82"/>
    <mergeCell ref="A84:A87"/>
    <mergeCell ref="A88:A92"/>
    <mergeCell ref="A93:A95"/>
    <mergeCell ref="E2:I2"/>
    <mergeCell ref="E3:F3"/>
    <mergeCell ref="G3:H3"/>
    <mergeCell ref="I3:I4"/>
    <mergeCell ref="A40:A42"/>
    <mergeCell ref="A2:A4"/>
    <mergeCell ref="B2:B4"/>
    <mergeCell ref="C2:C4"/>
    <mergeCell ref="D2:D4"/>
    <mergeCell ref="A6:A9"/>
    <mergeCell ref="A10:A19"/>
    <mergeCell ref="A20:A29"/>
    <mergeCell ref="A30:A35"/>
    <mergeCell ref="A36:A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 კორპუსი შიდა სამუშაოები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Erekle Badalashvili</dc:creator>
  <cp:lastModifiedBy>Giorgi Zakalashvili</cp:lastModifiedBy>
  <dcterms:created xsi:type="dcterms:W3CDTF">2015-06-05T18:17:20Z</dcterms:created>
  <dcterms:modified xsi:type="dcterms:W3CDTF">2022-09-12T14:31:53Z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0734c74-3ec3-4e8f-91d9-a915579f742b_Enabled">
    <vt:lpwstr>true</vt:lpwstr>
  </property>
  <property fmtid="{D5CDD505-2E9C-101B-9397-08002B2CF9AE}" pid="3" name="MSIP_Label_80734c74-3ec3-4e8f-91d9-a915579f742b_SetDate">
    <vt:lpwstr>2022-09-12T14:31:53Z</vt:lpwstr>
  </property>
  <property fmtid="{D5CDD505-2E9C-101B-9397-08002B2CF9AE}" pid="4" name="MSIP_Label_80734c74-3ec3-4e8f-91d9-a915579f742b_Method">
    <vt:lpwstr>Privileged</vt:lpwstr>
  </property>
  <property fmtid="{D5CDD505-2E9C-101B-9397-08002B2CF9AE}" pid="5" name="MSIP_Label_80734c74-3ec3-4e8f-91d9-a915579f742b_Name">
    <vt:lpwstr>PROC OTHER</vt:lpwstr>
  </property>
  <property fmtid="{D5CDD505-2E9C-101B-9397-08002B2CF9AE}" pid="6" name="MSIP_Label_80734c74-3ec3-4e8f-91d9-a915579f742b_SiteId">
    <vt:lpwstr>e2029e44-8d8d-4545-b8ad-ca25d5446356</vt:lpwstr>
  </property>
  <property fmtid="{D5CDD505-2E9C-101B-9397-08002B2CF9AE}" pid="7" name="MSIP_Label_80734c74-3ec3-4e8f-91d9-a915579f742b_ActionId">
    <vt:lpwstr>ae295268-5718-47c2-830f-1c43eb779c41</vt:lpwstr>
  </property>
  <property fmtid="{D5CDD505-2E9C-101B-9397-08002B2CF9AE}" pid="8" name="MSIP_Label_80734c74-3ec3-4e8f-91d9-a915579f742b_ContentBits">
    <vt:lpwstr>0</vt:lpwstr>
  </property>
</Properties>
</file>